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Y:\AppNotes-UserGuides\AN-Application Notes\AN6427\Files\"/>
    </mc:Choice>
  </mc:AlternateContent>
  <bookViews>
    <workbookView xWindow="0" yWindow="0" windowWidth="19200" windowHeight="11370"/>
  </bookViews>
  <sheets>
    <sheet name="INT REG" sheetId="2" r:id="rId1"/>
    <sheet name="EXT REG" sheetId="7" r:id="rId2"/>
    <sheet name="PKG" sheetId="6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7" l="1"/>
  <c r="D53" i="7"/>
  <c r="E49" i="7"/>
  <c r="D49" i="7"/>
  <c r="E46" i="7"/>
  <c r="D46" i="7"/>
  <c r="E44" i="7"/>
  <c r="D44" i="7"/>
  <c r="E42" i="7"/>
  <c r="D42" i="7"/>
  <c r="E51" i="2"/>
  <c r="D51" i="2"/>
  <c r="E44" i="2"/>
  <c r="D44" i="2"/>
  <c r="E42" i="2"/>
  <c r="D42" i="2"/>
  <c r="E40" i="2"/>
  <c r="D40" i="2"/>
  <c r="E37" i="2"/>
  <c r="D37" i="2"/>
  <c r="E31" i="7"/>
  <c r="E35" i="7"/>
  <c r="E34" i="7"/>
  <c r="E29" i="2"/>
  <c r="E47" i="2"/>
  <c r="D47" i="2"/>
  <c r="BO49" i="2"/>
  <c r="BP49" i="2"/>
  <c r="E33" i="2" l="1"/>
  <c r="E32" i="2"/>
  <c r="E39" i="7" l="1"/>
  <c r="D39" i="7"/>
  <c r="BP53" i="7"/>
  <c r="BO53" i="7"/>
  <c r="BP52" i="7"/>
  <c r="BO52" i="7"/>
  <c r="BP51" i="7"/>
  <c r="BO51" i="7"/>
  <c r="BP48" i="7"/>
  <c r="BO48" i="7"/>
  <c r="BP47" i="7"/>
  <c r="BO47" i="7"/>
  <c r="BP46" i="7"/>
  <c r="BO46" i="7"/>
  <c r="BP45" i="7"/>
  <c r="BO45" i="7"/>
  <c r="BP44" i="7"/>
  <c r="BO44" i="7"/>
  <c r="BP43" i="7"/>
  <c r="BO43" i="7"/>
  <c r="BP42" i="7"/>
  <c r="BO42" i="7"/>
  <c r="BP41" i="7"/>
  <c r="BO41" i="7"/>
  <c r="BP40" i="7"/>
  <c r="BO40" i="7"/>
  <c r="BP39" i="7"/>
  <c r="BO39" i="7"/>
  <c r="E18" i="7"/>
  <c r="BP50" i="7" s="1"/>
  <c r="D18" i="7"/>
  <c r="BO50" i="7" s="1"/>
  <c r="BP48" i="2"/>
  <c r="BO48" i="2"/>
  <c r="BP49" i="7" l="1"/>
  <c r="E55" i="7" s="1"/>
  <c r="BO49" i="7"/>
  <c r="D55" i="7" s="1"/>
  <c r="BP51" i="2"/>
  <c r="BP50" i="2"/>
  <c r="BP47" i="2"/>
  <c r="BP46" i="2"/>
  <c r="BP45" i="2"/>
  <c r="BP44" i="2"/>
  <c r="BP43" i="2"/>
  <c r="BP42" i="2"/>
  <c r="BP41" i="2"/>
  <c r="BP39" i="2"/>
  <c r="BP38" i="2"/>
  <c r="BP37" i="2"/>
  <c r="BO38" i="2"/>
  <c r="BO37" i="2"/>
  <c r="BO39" i="2"/>
  <c r="BO40" i="2"/>
  <c r="BO41" i="2"/>
  <c r="BO42" i="2"/>
  <c r="BO43" i="2"/>
  <c r="BO44" i="2"/>
  <c r="BO45" i="2"/>
  <c r="BO46" i="2"/>
  <c r="BO47" i="2"/>
  <c r="BO50" i="2"/>
  <c r="BO51" i="2"/>
  <c r="D53" i="2" l="1"/>
  <c r="BP40" i="2"/>
  <c r="E53" i="2" s="1"/>
  <c r="E17" i="2"/>
  <c r="D17" i="2"/>
  <c r="L13" i="6" l="1"/>
  <c r="AL26" i="6"/>
  <c r="AL27" i="6" s="1"/>
  <c r="AL28" i="6" s="1"/>
  <c r="AL29" i="6" s="1"/>
  <c r="AL30" i="6" s="1"/>
  <c r="AL31" i="6" s="1"/>
  <c r="AL32" i="6" s="1"/>
  <c r="AL33" i="6" s="1"/>
  <c r="AL34" i="6" s="1"/>
  <c r="AL35" i="6" s="1"/>
  <c r="AL36" i="6" s="1"/>
  <c r="AL37" i="6" s="1"/>
</calcChain>
</file>

<file path=xl/sharedStrings.xml><?xml version="1.0" encoding="utf-8"?>
<sst xmlns="http://schemas.openxmlformats.org/spreadsheetml/2006/main" count="169" uniqueCount="80">
  <si>
    <t>2 PORT IO-Link Master Power Dissipation</t>
  </si>
  <si>
    <t>SIO DO Mode</t>
  </si>
  <si>
    <t>SIO DI Mode</t>
  </si>
  <si>
    <t>mA</t>
  </si>
  <si>
    <t>ICC=</t>
  </si>
  <si>
    <t>V</t>
  </si>
  <si>
    <t>C/Q RON=</t>
  </si>
  <si>
    <t>Chip Characteristics</t>
  </si>
  <si>
    <t>A</t>
  </si>
  <si>
    <t>W</t>
  </si>
  <si>
    <t>C/Q Current Sink (SIO) =</t>
  </si>
  <si>
    <t>C/Q Current Sink (IO-Link)=</t>
  </si>
  <si>
    <t>Ω</t>
  </si>
  <si>
    <t>L+ Ron (PMOS)=</t>
  </si>
  <si>
    <t>L+ Sense Threshold=</t>
  </si>
  <si>
    <t>mV</t>
  </si>
  <si>
    <t>Operating Conditions</t>
  </si>
  <si>
    <t xml:space="preserve">Power Dissipation </t>
  </si>
  <si>
    <t>INPUT</t>
  </si>
  <si>
    <t>OUTPUT</t>
  </si>
  <si>
    <t>TYPICAL OPERATING CIRCUIT</t>
  </si>
  <si>
    <t>Instructions:</t>
  </si>
  <si>
    <t>PACKAGE RATING OVER TEMPERATURE</t>
  </si>
  <si>
    <t>PACKAGE CHARACTERISTICS</t>
  </si>
  <si>
    <t>TYPE:</t>
  </si>
  <si>
    <t>SIZE</t>
  </si>
  <si>
    <t>PIN</t>
  </si>
  <si>
    <t>JUNCTION-TO-CASE</t>
  </si>
  <si>
    <t>TQFN-EP</t>
  </si>
  <si>
    <t>7mm x 7mm</t>
  </si>
  <si>
    <t>JUNCTION-TO-AMBIENT</t>
  </si>
  <si>
    <t>°C/W</t>
  </si>
  <si>
    <t>THERMAL CHARACTERISTICS 
(Multilayer Board)</t>
  </si>
  <si>
    <t>CONTINUOUS POWER DISSIPATION</t>
  </si>
  <si>
    <t xml:space="preserve">TEMP </t>
  </si>
  <si>
    <t>POWER (W)</t>
  </si>
  <si>
    <t>I5=</t>
  </si>
  <si>
    <t>Junction temperature = ambient temperature + theta-JA x power dissipated</t>
  </si>
  <si>
    <t>+</t>
  </si>
  <si>
    <t xml:space="preserve">x </t>
  </si>
  <si>
    <r>
      <t>T</t>
    </r>
    <r>
      <rPr>
        <vertAlign val="subscript"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 xml:space="preserve"> = </t>
    </r>
  </si>
  <si>
    <r>
      <t>T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</si>
  <si>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1"/>
        <rFont val="Calibri"/>
        <family val="2"/>
      </rPr>
      <t>θ</t>
    </r>
    <r>
      <rPr>
        <vertAlign val="subscript"/>
        <sz val="11"/>
        <color theme="1"/>
        <rFont val="Calibri"/>
        <family val="2"/>
        <scheme val="minor"/>
      </rPr>
      <t>JA</t>
    </r>
  </si>
  <si>
    <r>
      <t>P</t>
    </r>
    <r>
      <rPr>
        <vertAlign val="subscript"/>
        <sz val="11"/>
        <color theme="1"/>
        <rFont val="Calibri"/>
        <family val="2"/>
        <scheme val="minor"/>
      </rPr>
      <t>D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</si>
  <si>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J</t>
    </r>
    <r>
      <rPr>
        <b/>
        <sz val="11"/>
        <color theme="1"/>
        <rFont val="Calibri"/>
        <family val="2"/>
        <scheme val="minor"/>
      </rPr>
      <t xml:space="preserve"> =</t>
    </r>
  </si>
  <si>
    <t>TYP</t>
  </si>
  <si>
    <t>MAX</t>
  </si>
  <si>
    <t xml:space="preserve">VCC = </t>
  </si>
  <si>
    <t>Ω</t>
  </si>
  <si>
    <t>External Load on V5 =</t>
  </si>
  <si>
    <t>Power Dissipated in External Components</t>
  </si>
  <si>
    <t>DI Current Sink =</t>
  </si>
  <si>
    <t xml:space="preserve">Pd = </t>
  </si>
  <si>
    <t>DiCSink = 1</t>
  </si>
  <si>
    <t>RSENSE =</t>
  </si>
  <si>
    <t>L+ Current Limit =</t>
  </si>
  <si>
    <t>IO-Link Mode 
(assumes sensor drives C/Q high for 20% of the time)</t>
  </si>
  <si>
    <t>Quiescent Power Dissipated</t>
  </si>
  <si>
    <t>TOTAL</t>
  </si>
  <si>
    <t>External Component Characteristics</t>
  </si>
  <si>
    <t>Power Dissipation is automatically calculated and displayed in the Power Dissipation box</t>
  </si>
  <si>
    <t>Pd =</t>
  </si>
  <si>
    <t>C/Q Max Load Current =</t>
  </si>
  <si>
    <t>Check the boxes to sum the power dissipation for your setup</t>
  </si>
  <si>
    <t>DI Voltage High (VDI) =</t>
  </si>
  <si>
    <t>V5 =</t>
  </si>
  <si>
    <t>Channel Mode Selection</t>
  </si>
  <si>
    <t>Number of CQ Channels in SIO DO Mode (0, 1, 2) =</t>
  </si>
  <si>
    <t>Number of CQ Channel in SIO DI Mode (0, 1, 2) =</t>
  </si>
  <si>
    <t>Power Dissipated in CQ_</t>
  </si>
  <si>
    <t>Power Dissipated in DI</t>
  </si>
  <si>
    <t>Number of L+ Channels Enabled (0, 1, 2) =</t>
  </si>
  <si>
    <t>Number of DI Channels in SIO DI Mode (0, 1, 2) =</t>
  </si>
  <si>
    <t>Number of CQ Channels in IO Link Mode (0, 1, 2) =</t>
  </si>
  <si>
    <t>L+ Current Limiter 
(Dissipation includes both FETs and RSENSE)</t>
  </si>
  <si>
    <t>Typical L+ Load Current =</t>
  </si>
  <si>
    <t xml:space="preserve">Typical L+ Load Current = </t>
  </si>
  <si>
    <t>L+ Current Limiter
(Power dissipation includes both FETs and RSENSE)</t>
  </si>
  <si>
    <t>CALCULATING THE JUNCTION TEMPERATURE</t>
  </si>
  <si>
    <t>Enter values for your setup in the yellow column in the Chip Characteristics, External Components Characteristics,  and Operating Conditions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</si>
</sst>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rgb="FFD1D8E1"/>
        <bgColor indexed="64"/>
      </patternFill>
    </fill>
    <fill>
      <patternFill patternType="solid">
        <fgColor rgb="FFE4D2F2"/>
        <bgColor indexed="64"/>
      </patternFill>
    </fill>
    <fill>
      <patternFill patternType="solid">
        <fgColor rgb="FF6DE7ED"/>
        <bgColor indexed="64"/>
      </patternFill>
    </fill>
    <fill>
      <patternFill patternType="solid">
        <fgColor rgb="FF23C0D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164" fontId="0" fillId="0" borderId="0" xfId="0" applyNumberFormat="1" applyBorder="1"/>
    <xf numFmtId="0" fontId="2" fillId="0" borderId="1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Border="1"/>
    <xf numFmtId="0" fontId="0" fillId="0" borderId="3" xfId="0" applyBorder="1"/>
    <xf numFmtId="0" fontId="0" fillId="0" borderId="0" xfId="0" applyAlignment="1">
      <alignment horizontal="left"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4" xfId="0" applyFill="1" applyBorder="1"/>
    <xf numFmtId="0" fontId="0" fillId="0" borderId="0" xfId="0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quotePrefix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164" fontId="0" fillId="4" borderId="0" xfId="0" applyNumberFormat="1" applyFill="1" applyBorder="1"/>
    <xf numFmtId="0" fontId="0" fillId="4" borderId="0" xfId="0" applyFill="1" applyBorder="1" applyAlignment="1">
      <alignment horizontal="left"/>
    </xf>
    <xf numFmtId="0" fontId="0" fillId="3" borderId="0" xfId="0" applyFill="1" applyBorder="1"/>
    <xf numFmtId="0" fontId="0" fillId="0" borderId="0" xfId="0" applyFill="1" applyBorder="1"/>
    <xf numFmtId="2" fontId="0" fillId="3" borderId="0" xfId="0" applyNumberFormat="1" applyFill="1" applyBorder="1"/>
    <xf numFmtId="0" fontId="1" fillId="0" borderId="0" xfId="0" applyFont="1" applyAlignment="1">
      <alignment horizontal="center"/>
    </xf>
    <xf numFmtId="164" fontId="0" fillId="3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6" xfId="0" applyFill="1" applyBorder="1"/>
    <xf numFmtId="0" fontId="4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2" borderId="4" xfId="0" applyFont="1" applyFill="1" applyBorder="1"/>
    <xf numFmtId="0" fontId="0" fillId="2" borderId="0" xfId="0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/>
    <xf numFmtId="0" fontId="4" fillId="2" borderId="5" xfId="0" applyFont="1" applyFill="1" applyBorder="1" applyAlignment="1">
      <alignment horizontal="center" vertical="center"/>
    </xf>
    <xf numFmtId="0" fontId="0" fillId="8" borderId="0" xfId="0" applyFill="1" applyBorder="1"/>
    <xf numFmtId="0" fontId="6" fillId="8" borderId="4" xfId="0" applyFont="1" applyFill="1" applyBorder="1"/>
    <xf numFmtId="0" fontId="0" fillId="8" borderId="0" xfId="0" applyFill="1" applyBorder="1" applyAlignment="1">
      <alignment horizontal="right"/>
    </xf>
    <xf numFmtId="0" fontId="0" fillId="8" borderId="4" xfId="0" applyFill="1" applyBorder="1"/>
    <xf numFmtId="0" fontId="6" fillId="6" borderId="1" xfId="0" applyFont="1" applyFill="1" applyBorder="1"/>
    <xf numFmtId="0" fontId="6" fillId="6" borderId="4" xfId="0" applyFont="1" applyFill="1" applyBorder="1"/>
    <xf numFmtId="0" fontId="0" fillId="6" borderId="0" xfId="0" applyFill="1" applyBorder="1" applyAlignment="1">
      <alignment horizontal="right"/>
    </xf>
    <xf numFmtId="0" fontId="0" fillId="6" borderId="4" xfId="0" applyFill="1" applyBorder="1"/>
    <xf numFmtId="0" fontId="0" fillId="6" borderId="5" xfId="0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165" fontId="0" fillId="8" borderId="0" xfId="0" applyNumberFormat="1" applyFill="1" applyBorder="1"/>
    <xf numFmtId="0" fontId="0" fillId="8" borderId="5" xfId="0" applyFill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0" fillId="8" borderId="5" xfId="0" applyFill="1" applyBorder="1"/>
    <xf numFmtId="0" fontId="2" fillId="0" borderId="0" xfId="0" applyFont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165" fontId="0" fillId="7" borderId="0" xfId="0" applyNumberFormat="1" applyFill="1" applyBorder="1" applyAlignment="1">
      <alignment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6" fillId="7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6" xfId="0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1" fillId="9" borderId="12" xfId="0" applyFont="1" applyFill="1" applyBorder="1" applyAlignment="1">
      <alignment horizontal="right" vertical="center"/>
    </xf>
    <xf numFmtId="165" fontId="0" fillId="9" borderId="13" xfId="0" applyNumberFormat="1" applyFill="1" applyBorder="1"/>
    <xf numFmtId="0" fontId="0" fillId="9" borderId="14" xfId="0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horizontal="left" vertical="center"/>
    </xf>
    <xf numFmtId="0" fontId="0" fillId="10" borderId="0" xfId="0" applyFill="1" applyBorder="1" applyAlignment="1">
      <alignment vertical="center"/>
    </xf>
    <xf numFmtId="0" fontId="0" fillId="10" borderId="4" xfId="0" applyFill="1" applyBorder="1" applyAlignment="1">
      <alignment horizontal="right" vertical="center"/>
    </xf>
    <xf numFmtId="0" fontId="0" fillId="10" borderId="0" xfId="0" applyFill="1" applyBorder="1" applyAlignment="1">
      <alignment horizontal="right" vertical="center"/>
    </xf>
    <xf numFmtId="165" fontId="0" fillId="10" borderId="0" xfId="0" applyNumberFormat="1" applyFill="1" applyBorder="1" applyAlignment="1">
      <alignment horizontal="right" vertical="center"/>
    </xf>
    <xf numFmtId="0" fontId="0" fillId="1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11" borderId="1" xfId="0" applyFont="1" applyFill="1" applyBorder="1"/>
    <xf numFmtId="0" fontId="0" fillId="11" borderId="2" xfId="0" applyFill="1" applyBorder="1" applyAlignment="1">
      <alignment horizontal="right"/>
    </xf>
    <xf numFmtId="0" fontId="0" fillId="11" borderId="2" xfId="0" applyFill="1" applyBorder="1"/>
    <xf numFmtId="0" fontId="4" fillId="11" borderId="3" xfId="0" applyFont="1" applyFill="1" applyBorder="1"/>
    <xf numFmtId="0" fontId="4" fillId="11" borderId="5" xfId="0" applyFont="1" applyFill="1" applyBorder="1"/>
    <xf numFmtId="0" fontId="0" fillId="11" borderId="6" xfId="0" applyFill="1" applyBorder="1" applyAlignment="1">
      <alignment horizontal="right"/>
    </xf>
    <xf numFmtId="0" fontId="0" fillId="11" borderId="7" xfId="0" applyFill="1" applyBorder="1" applyAlignment="1">
      <alignment horizontal="right"/>
    </xf>
    <xf numFmtId="0" fontId="0" fillId="11" borderId="7" xfId="0" applyFill="1" applyBorder="1"/>
    <xf numFmtId="0" fontId="0" fillId="11" borderId="7" xfId="0" applyFill="1" applyBorder="1" applyAlignment="1">
      <alignment horizontal="center" vertical="center"/>
    </xf>
    <xf numFmtId="0" fontId="4" fillId="11" borderId="8" xfId="0" applyFont="1" applyFill="1" applyBorder="1"/>
    <xf numFmtId="165" fontId="0" fillId="2" borderId="0" xfId="0" applyNumberFormat="1" applyFill="1" applyBorder="1"/>
    <xf numFmtId="0" fontId="0" fillId="3" borderId="0" xfId="0" applyFill="1"/>
    <xf numFmtId="0" fontId="6" fillId="12" borderId="4" xfId="0" applyFont="1" applyFill="1" applyBorder="1" applyAlignment="1">
      <alignment vertical="center"/>
    </xf>
    <xf numFmtId="0" fontId="0" fillId="12" borderId="0" xfId="0" applyFill="1" applyBorder="1" applyAlignment="1">
      <alignment horizontal="right" vertical="center"/>
    </xf>
    <xf numFmtId="0" fontId="0" fillId="12" borderId="0" xfId="0" applyFill="1" applyBorder="1" applyAlignment="1">
      <alignment vertical="center"/>
    </xf>
    <xf numFmtId="0" fontId="0" fillId="12" borderId="0" xfId="0" applyFill="1" applyBorder="1" applyAlignment="1">
      <alignment horizontal="center" vertical="center"/>
    </xf>
    <xf numFmtId="0" fontId="1" fillId="12" borderId="4" xfId="0" applyFont="1" applyFill="1" applyBorder="1" applyAlignment="1">
      <alignment horizontal="right" vertical="center"/>
    </xf>
    <xf numFmtId="165" fontId="0" fillId="12" borderId="0" xfId="0" applyNumberFormat="1" applyFill="1" applyBorder="1" applyAlignment="1">
      <alignment vertical="center"/>
    </xf>
    <xf numFmtId="0" fontId="0" fillId="12" borderId="4" xfId="0" applyFill="1" applyBorder="1" applyAlignment="1">
      <alignment horizontal="right" vertical="center"/>
    </xf>
    <xf numFmtId="0" fontId="1" fillId="12" borderId="4" xfId="0" applyFont="1" applyFill="1" applyBorder="1" applyAlignment="1">
      <alignment horizontal="right" vertical="center" wrapText="1"/>
    </xf>
    <xf numFmtId="0" fontId="6" fillId="13" borderId="4" xfId="0" applyFont="1" applyFill="1" applyBorder="1"/>
    <xf numFmtId="0" fontId="0" fillId="13" borderId="0" xfId="0" applyFill="1" applyBorder="1" applyAlignment="1">
      <alignment horizontal="right" vertical="center"/>
    </xf>
    <xf numFmtId="165" fontId="0" fillId="13" borderId="0" xfId="0" applyNumberFormat="1" applyFill="1" applyBorder="1" applyAlignment="1">
      <alignment vertical="center"/>
    </xf>
    <xf numFmtId="0" fontId="0" fillId="13" borderId="0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0" fillId="11" borderId="4" xfId="0" applyFill="1" applyBorder="1" applyAlignment="1">
      <alignment horizontal="right"/>
    </xf>
    <xf numFmtId="0" fontId="0" fillId="11" borderId="0" xfId="0" applyFill="1" applyBorder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1" fillId="7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1D8E1"/>
      <color rgb="FF6DE7ED"/>
      <color rgb="FF23C0D1"/>
      <color rgb="FF82A1D8"/>
      <color rgb="FFE4D2F2"/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MAX14819</a:t>
            </a:r>
            <a:r>
              <a:rPr lang="en-US" baseline="0"/>
              <a:t> PACKAGE POWER DISSIPATION CURVE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PKG!$AK$14:$AK$37</c:f>
              <c:numCache>
                <c:formatCode>General</c:formatCode>
                <c:ptCount val="24"/>
                <c:pt idx="0">
                  <c:v>-40</c:v>
                </c:pt>
                <c:pt idx="1">
                  <c:v>-30</c:v>
                </c:pt>
                <c:pt idx="2">
                  <c:v>-20</c:v>
                </c:pt>
                <c:pt idx="3">
                  <c:v>-10</c:v>
                </c:pt>
                <c:pt idx="4">
                  <c:v>0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  <c:pt idx="15">
                  <c:v>90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110</c:v>
                </c:pt>
                <c:pt idx="20">
                  <c:v>115</c:v>
                </c:pt>
                <c:pt idx="21">
                  <c:v>120</c:v>
                </c:pt>
                <c:pt idx="22">
                  <c:v>125</c:v>
                </c:pt>
                <c:pt idx="23">
                  <c:v>130</c:v>
                </c:pt>
              </c:numCache>
            </c:numRef>
          </c:xVal>
          <c:yVal>
            <c:numRef>
              <c:f>PKG!$AL$14:$AL$37</c:f>
              <c:numCache>
                <c:formatCode>General</c:formatCode>
                <c:ptCount val="24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</c:v>
                </c:pt>
                <c:pt idx="13">
                  <c:v>2.8</c:v>
                </c:pt>
                <c:pt idx="14">
                  <c:v>2.5999999999999996</c:v>
                </c:pt>
                <c:pt idx="15">
                  <c:v>2.3999999999999995</c:v>
                </c:pt>
                <c:pt idx="16">
                  <c:v>2.1999999999999993</c:v>
                </c:pt>
                <c:pt idx="17">
                  <c:v>1.9999999999999993</c:v>
                </c:pt>
                <c:pt idx="18">
                  <c:v>1.7999999999999994</c:v>
                </c:pt>
                <c:pt idx="19">
                  <c:v>1.5999999999999994</c:v>
                </c:pt>
                <c:pt idx="20">
                  <c:v>1.3999999999999995</c:v>
                </c:pt>
                <c:pt idx="21">
                  <c:v>1.1999999999999995</c:v>
                </c:pt>
                <c:pt idx="22">
                  <c:v>0.99999999999999956</c:v>
                </c:pt>
                <c:pt idx="23">
                  <c:v>0.7999999999999996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C3-49D4-B8D0-EA75CF706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81528"/>
        <c:axId val="549082512"/>
      </c:scatterChart>
      <c:valAx>
        <c:axId val="549081528"/>
        <c:scaling>
          <c:orientation val="minMax"/>
          <c:max val="125"/>
          <c:min val="-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082512"/>
        <c:crosses val="autoZero"/>
        <c:crossBetween val="midCat"/>
        <c:majorUnit val="15"/>
      </c:valAx>
      <c:valAx>
        <c:axId val="549082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Dissipation (W)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081528"/>
        <c:crossesAt val="-4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G37" lockText="1" noThreeD="1"/>
</file>

<file path=xl/ctrlProps/ctrlProp10.xml><?xml version="1.0" encoding="utf-8"?>
<formControlPr xmlns="http://schemas.microsoft.com/office/spreadsheetml/2009/9/main" objectType="CheckBox" checked="Checked" fmlaLink="G51" lockText="1" noThreeD="1"/>
</file>

<file path=xl/ctrlProps/ctrlProp11.xml><?xml version="1.0" encoding="utf-8"?>
<formControlPr xmlns="http://schemas.microsoft.com/office/spreadsheetml/2009/9/main" objectType="CheckBox" checked="Checked" fmlaLink="G39" lockText="1" noThreeD="1"/>
</file>

<file path=xl/ctrlProps/ctrlProp12.xml><?xml version="1.0" encoding="utf-8"?>
<formControlPr xmlns="http://schemas.microsoft.com/office/spreadsheetml/2009/9/main" objectType="CheckBox" checked="Checked" fmlaLink="G42" lockText="1" noThreeD="1"/>
</file>

<file path=xl/ctrlProps/ctrlProp13.xml><?xml version="1.0" encoding="utf-8"?>
<formControlPr xmlns="http://schemas.microsoft.com/office/spreadsheetml/2009/9/main" objectType="CheckBox" fmlaLink="G44" lockText="1" noThreeD="1"/>
</file>

<file path=xl/ctrlProps/ctrlProp14.xml><?xml version="1.0" encoding="utf-8"?>
<formControlPr xmlns="http://schemas.microsoft.com/office/spreadsheetml/2009/9/main" objectType="CheckBox" checked="Checked" fmlaLink="G46" lockText="1" noThreeD="1"/>
</file>

<file path=xl/ctrlProps/ctrlProp15.xml><?xml version="1.0" encoding="utf-8"?>
<formControlPr xmlns="http://schemas.microsoft.com/office/spreadsheetml/2009/9/main" objectType="CheckBox" checked="Checked" fmlaLink="G53" lockText="1" noThreeD="1"/>
</file>

<file path=xl/ctrlProps/ctrlProp16.xml><?xml version="1.0" encoding="utf-8"?>
<formControlPr xmlns="http://schemas.microsoft.com/office/spreadsheetml/2009/9/main" objectType="CheckBox" checked="Checked" fmlaLink="G42" lockText="1" noThreeD="1"/>
</file>

<file path=xl/ctrlProps/ctrlProp17.xml><?xml version="1.0" encoding="utf-8"?>
<formControlPr xmlns="http://schemas.microsoft.com/office/spreadsheetml/2009/9/main" objectType="CheckBox" fmlaLink="G44" lockText="1" noThreeD="1"/>
</file>

<file path=xl/ctrlProps/ctrlProp18.xml><?xml version="1.0" encoding="utf-8"?>
<formControlPr xmlns="http://schemas.microsoft.com/office/spreadsheetml/2009/9/main" objectType="CheckBox" checked="Checked" fmlaLink="G46" lockText="1" noThreeD="1"/>
</file>

<file path=xl/ctrlProps/ctrlProp19.xml><?xml version="1.0" encoding="utf-8"?>
<formControlPr xmlns="http://schemas.microsoft.com/office/spreadsheetml/2009/9/main" objectType="CheckBox" checked="Checked" fmlaLink="G49" lockText="1" noThreeD="1"/>
</file>

<file path=xl/ctrlProps/ctrlProp2.xml><?xml version="1.0" encoding="utf-8"?>
<formControlPr xmlns="http://schemas.microsoft.com/office/spreadsheetml/2009/9/main" objectType="CheckBox" checked="Checked" fmlaLink="G40" lockText="1" noThreeD="1"/>
</file>

<file path=xl/ctrlProps/ctrlProp20.xml><?xml version="1.0" encoding="utf-8"?>
<formControlPr xmlns="http://schemas.microsoft.com/office/spreadsheetml/2009/9/main" objectType="CheckBox" checked="Checked" fmlaLink="G53" lockText="1" noThreeD="1"/>
</file>

<file path=xl/ctrlProps/ctrlProp3.xml><?xml version="1.0" encoding="utf-8"?>
<formControlPr xmlns="http://schemas.microsoft.com/office/spreadsheetml/2009/9/main" objectType="CheckBox" fmlaLink="G42" lockText="1" noThreeD="1"/>
</file>

<file path=xl/ctrlProps/ctrlProp4.xml><?xml version="1.0" encoding="utf-8"?>
<formControlPr xmlns="http://schemas.microsoft.com/office/spreadsheetml/2009/9/main" objectType="CheckBox" checked="Checked" fmlaLink="G44" lockText="1" noThreeD="1"/>
</file>

<file path=xl/ctrlProps/ctrlProp5.xml><?xml version="1.0" encoding="utf-8"?>
<formControlPr xmlns="http://schemas.microsoft.com/office/spreadsheetml/2009/9/main" objectType="CheckBox" checked="Checked" fmlaLink="G51" lockText="1" noThreeD="1"/>
</file>

<file path=xl/ctrlProps/ctrlProp6.xml><?xml version="1.0" encoding="utf-8"?>
<formControlPr xmlns="http://schemas.microsoft.com/office/spreadsheetml/2009/9/main" objectType="CheckBox" checked="Checked" fmlaLink="G40" lockText="1" noThreeD="1"/>
</file>

<file path=xl/ctrlProps/ctrlProp7.xml><?xml version="1.0" encoding="utf-8"?>
<formControlPr xmlns="http://schemas.microsoft.com/office/spreadsheetml/2009/9/main" objectType="CheckBox" fmlaLink="G42" lockText="1" noThreeD="1"/>
</file>

<file path=xl/ctrlProps/ctrlProp8.xml><?xml version="1.0" encoding="utf-8"?>
<formControlPr xmlns="http://schemas.microsoft.com/office/spreadsheetml/2009/9/main" objectType="CheckBox" checked="Checked" fmlaLink="G44" lockText="1" noThreeD="1"/>
</file>

<file path=xl/ctrlProps/ctrlProp9.xml><?xml version="1.0" encoding="utf-8"?>
<formControlPr xmlns="http://schemas.microsoft.com/office/spreadsheetml/2009/9/main" objectType="CheckBox" fmlaLink="G4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8</xdr:row>
      <xdr:rowOff>19050</xdr:rowOff>
    </xdr:from>
    <xdr:to>
      <xdr:col>15</xdr:col>
      <xdr:colOff>533400</xdr:colOff>
      <xdr:row>24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514475"/>
          <a:ext cx="5295900" cy="3114675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219075</xdr:rowOff>
        </xdr:from>
        <xdr:to>
          <xdr:col>6</xdr:col>
          <xdr:colOff>314325</xdr:colOff>
          <xdr:row>37</xdr:row>
          <xdr:rowOff>0</xdr:rowOff>
        </xdr:to>
        <xdr:sp macro="" textlink="">
          <xdr:nvSpPr>
            <xdr:cNvPr id="1027" name="Check Box 3" descr="&#10;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190500</xdr:rowOff>
        </xdr:from>
        <xdr:to>
          <xdr:col>6</xdr:col>
          <xdr:colOff>323850</xdr:colOff>
          <xdr:row>40</xdr:row>
          <xdr:rowOff>19050</xdr:rowOff>
        </xdr:to>
        <xdr:sp macro="" textlink="">
          <xdr:nvSpPr>
            <xdr:cNvPr id="1028" name="Check Box 4" descr="&#10;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161925</xdr:rowOff>
        </xdr:from>
        <xdr:to>
          <xdr:col>6</xdr:col>
          <xdr:colOff>314325</xdr:colOff>
          <xdr:row>42</xdr:row>
          <xdr:rowOff>0</xdr:rowOff>
        </xdr:to>
        <xdr:sp macro="" textlink="">
          <xdr:nvSpPr>
            <xdr:cNvPr id="1029" name="Check Box 5" descr="&#10;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9525</xdr:rowOff>
        </xdr:from>
        <xdr:to>
          <xdr:col>6</xdr:col>
          <xdr:colOff>323850</xdr:colOff>
          <xdr:row>43</xdr:row>
          <xdr:rowOff>552450</xdr:rowOff>
        </xdr:to>
        <xdr:sp macro="" textlink="">
          <xdr:nvSpPr>
            <xdr:cNvPr id="1030" name="Check Box 6" descr="&#10;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161925</xdr:rowOff>
        </xdr:from>
        <xdr:to>
          <xdr:col>6</xdr:col>
          <xdr:colOff>323850</xdr:colOff>
          <xdr:row>51</xdr:row>
          <xdr:rowOff>0</xdr:rowOff>
        </xdr:to>
        <xdr:sp macro="" textlink="">
          <xdr:nvSpPr>
            <xdr:cNvPr id="1032" name="Check Box 8" descr="&#10;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219075</xdr:rowOff>
        </xdr:from>
        <xdr:to>
          <xdr:col>6</xdr:col>
          <xdr:colOff>314325</xdr:colOff>
          <xdr:row>40</xdr:row>
          <xdr:rowOff>28575</xdr:rowOff>
        </xdr:to>
        <xdr:sp macro="" textlink="">
          <xdr:nvSpPr>
            <xdr:cNvPr id="1037" name="Check Box 13" descr="&#10;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219075</xdr:rowOff>
        </xdr:from>
        <xdr:to>
          <xdr:col>6</xdr:col>
          <xdr:colOff>314325</xdr:colOff>
          <xdr:row>42</xdr:row>
          <xdr:rowOff>28575</xdr:rowOff>
        </xdr:to>
        <xdr:sp macro="" textlink="">
          <xdr:nvSpPr>
            <xdr:cNvPr id="1039" name="Check Box 15" descr="&#10;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43</xdr:row>
          <xdr:rowOff>219075</xdr:rowOff>
        </xdr:from>
        <xdr:to>
          <xdr:col>6</xdr:col>
          <xdr:colOff>314325</xdr:colOff>
          <xdr:row>43</xdr:row>
          <xdr:rowOff>438150</xdr:rowOff>
        </xdr:to>
        <xdr:sp macro="" textlink="">
          <xdr:nvSpPr>
            <xdr:cNvPr id="1042" name="Check Box 18" descr="&#10;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45</xdr:row>
          <xdr:rowOff>219075</xdr:rowOff>
        </xdr:from>
        <xdr:to>
          <xdr:col>6</xdr:col>
          <xdr:colOff>314325</xdr:colOff>
          <xdr:row>47</xdr:row>
          <xdr:rowOff>28575</xdr:rowOff>
        </xdr:to>
        <xdr:sp macro="" textlink="">
          <xdr:nvSpPr>
            <xdr:cNvPr id="1044" name="Check Box 20" descr="&#10;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</xdr:row>
          <xdr:rowOff>219075</xdr:rowOff>
        </xdr:from>
        <xdr:to>
          <xdr:col>6</xdr:col>
          <xdr:colOff>314325</xdr:colOff>
          <xdr:row>51</xdr:row>
          <xdr:rowOff>28575</xdr:rowOff>
        </xdr:to>
        <xdr:sp macro="" textlink="">
          <xdr:nvSpPr>
            <xdr:cNvPr id="1047" name="Check Box 23" descr="&#10;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219075</xdr:rowOff>
        </xdr:from>
        <xdr:to>
          <xdr:col>6</xdr:col>
          <xdr:colOff>314325</xdr:colOff>
          <xdr:row>39</xdr:row>
          <xdr:rowOff>0</xdr:rowOff>
        </xdr:to>
        <xdr:sp macro="" textlink="">
          <xdr:nvSpPr>
            <xdr:cNvPr id="4097" name="Check Box 1" descr="&#10;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190500</xdr:rowOff>
        </xdr:from>
        <xdr:to>
          <xdr:col>6</xdr:col>
          <xdr:colOff>323850</xdr:colOff>
          <xdr:row>42</xdr:row>
          <xdr:rowOff>19050</xdr:rowOff>
        </xdr:to>
        <xdr:sp macro="" textlink="">
          <xdr:nvSpPr>
            <xdr:cNvPr id="4098" name="Check Box 2" descr="&#10;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161925</xdr:rowOff>
        </xdr:from>
        <xdr:to>
          <xdr:col>6</xdr:col>
          <xdr:colOff>314325</xdr:colOff>
          <xdr:row>44</xdr:row>
          <xdr:rowOff>0</xdr:rowOff>
        </xdr:to>
        <xdr:sp macro="" textlink="">
          <xdr:nvSpPr>
            <xdr:cNvPr id="4099" name="Check Box 3" descr="&#10;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9525</xdr:rowOff>
        </xdr:from>
        <xdr:to>
          <xdr:col>6</xdr:col>
          <xdr:colOff>323850</xdr:colOff>
          <xdr:row>45</xdr:row>
          <xdr:rowOff>552450</xdr:rowOff>
        </xdr:to>
        <xdr:sp macro="" textlink="">
          <xdr:nvSpPr>
            <xdr:cNvPr id="4100" name="Check Box 4" descr="&#10;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161925</xdr:rowOff>
        </xdr:from>
        <xdr:to>
          <xdr:col>6</xdr:col>
          <xdr:colOff>323850</xdr:colOff>
          <xdr:row>53</xdr:row>
          <xdr:rowOff>0</xdr:rowOff>
        </xdr:to>
        <xdr:sp macro="" textlink="">
          <xdr:nvSpPr>
            <xdr:cNvPr id="4101" name="Check Box 5" descr="&#10;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219075</xdr:rowOff>
        </xdr:from>
        <xdr:to>
          <xdr:col>6</xdr:col>
          <xdr:colOff>314325</xdr:colOff>
          <xdr:row>42</xdr:row>
          <xdr:rowOff>28575</xdr:rowOff>
        </xdr:to>
        <xdr:sp macro="" textlink="">
          <xdr:nvSpPr>
            <xdr:cNvPr id="4102" name="Check Box 6" descr="&#10;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219075</xdr:rowOff>
        </xdr:from>
        <xdr:to>
          <xdr:col>6</xdr:col>
          <xdr:colOff>314325</xdr:colOff>
          <xdr:row>44</xdr:row>
          <xdr:rowOff>28575</xdr:rowOff>
        </xdr:to>
        <xdr:sp macro="" textlink="">
          <xdr:nvSpPr>
            <xdr:cNvPr id="4103" name="Check Box 7" descr="&#10;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45</xdr:row>
          <xdr:rowOff>219075</xdr:rowOff>
        </xdr:from>
        <xdr:to>
          <xdr:col>6</xdr:col>
          <xdr:colOff>314325</xdr:colOff>
          <xdr:row>45</xdr:row>
          <xdr:rowOff>438150</xdr:rowOff>
        </xdr:to>
        <xdr:sp macro="" textlink="">
          <xdr:nvSpPr>
            <xdr:cNvPr id="4104" name="Check Box 8" descr="&#10;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47</xdr:row>
          <xdr:rowOff>219075</xdr:rowOff>
        </xdr:from>
        <xdr:to>
          <xdr:col>6</xdr:col>
          <xdr:colOff>314325</xdr:colOff>
          <xdr:row>49</xdr:row>
          <xdr:rowOff>28575</xdr:rowOff>
        </xdr:to>
        <xdr:sp macro="" textlink="">
          <xdr:nvSpPr>
            <xdr:cNvPr id="4105" name="Check Box 9" descr="&#10;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51</xdr:row>
          <xdr:rowOff>219075</xdr:rowOff>
        </xdr:from>
        <xdr:to>
          <xdr:col>6</xdr:col>
          <xdr:colOff>314325</xdr:colOff>
          <xdr:row>53</xdr:row>
          <xdr:rowOff>28575</xdr:rowOff>
        </xdr:to>
        <xdr:sp macro="" textlink="">
          <xdr:nvSpPr>
            <xdr:cNvPr id="4106" name="Check Box 10" descr="&#10;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171450</xdr:colOff>
      <xdr:row>7</xdr:row>
      <xdr:rowOff>9525</xdr:rowOff>
    </xdr:from>
    <xdr:to>
      <xdr:col>15</xdr:col>
      <xdr:colOff>590550</xdr:colOff>
      <xdr:row>25</xdr:row>
      <xdr:rowOff>18915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504950"/>
          <a:ext cx="5457825" cy="3495540"/>
        </a:xfrm>
        <a:prstGeom prst="rect">
          <a:avLst/>
        </a:prstGeom>
        <a:noFill/>
        <a:ln w="254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138111</xdr:colOff>
      <xdr:row>12</xdr:row>
      <xdr:rowOff>42861</xdr:rowOff>
    </xdr:from>
    <xdr:to>
      <xdr:col>8</xdr:col>
      <xdr:colOff>523874</xdr:colOff>
      <xdr:row>34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P53"/>
  <sheetViews>
    <sheetView tabSelected="1" workbookViewId="0">
      <selection activeCell="B4" sqref="B4"/>
    </sheetView>
  </sheetViews>
  <sheetFormatPr defaultRowHeight="15" x14ac:dyDescent="0.25"/>
  <cols>
    <col min="1" max="1" width="5.42578125" customWidth="1"/>
    <col min="2" max="2" width="47.85546875" customWidth="1"/>
    <col min="3" max="3" width="15.42578125" customWidth="1"/>
    <col min="4" max="5" width="11.28515625" customWidth="1"/>
    <col min="6" max="6" width="7.85546875" customWidth="1"/>
    <col min="7" max="7" width="5.140625" customWidth="1"/>
    <col min="9" max="9" width="11.5703125" customWidth="1"/>
  </cols>
  <sheetData>
    <row r="2" spans="1:17" ht="18.75" x14ac:dyDescent="0.3">
      <c r="D2" s="2" t="s">
        <v>0</v>
      </c>
      <c r="E2" s="2"/>
    </row>
    <row r="3" spans="1:17" ht="18.75" x14ac:dyDescent="0.3">
      <c r="B3" s="16" t="s">
        <v>21</v>
      </c>
      <c r="D3" s="2"/>
      <c r="E3" s="2"/>
    </row>
    <row r="4" spans="1:17" ht="15" customHeight="1" x14ac:dyDescent="0.3">
      <c r="B4" s="16" t="s">
        <v>79</v>
      </c>
      <c r="D4" s="2"/>
      <c r="E4" s="2"/>
    </row>
    <row r="5" spans="1:17" ht="15" customHeight="1" x14ac:dyDescent="0.3">
      <c r="B5" s="16" t="s">
        <v>60</v>
      </c>
      <c r="D5" s="2"/>
      <c r="E5" s="2"/>
    </row>
    <row r="6" spans="1:17" ht="19.5" thickBot="1" x14ac:dyDescent="0.35">
      <c r="D6" s="68" t="s">
        <v>45</v>
      </c>
      <c r="E6" s="68" t="s">
        <v>46</v>
      </c>
      <c r="F6" s="10"/>
      <c r="G6" s="11"/>
      <c r="H6" s="3"/>
    </row>
    <row r="7" spans="1:17" ht="15.75" customHeight="1" x14ac:dyDescent="0.25">
      <c r="A7" s="122" t="s">
        <v>18</v>
      </c>
      <c r="B7" s="57" t="s">
        <v>7</v>
      </c>
      <c r="C7" s="65"/>
      <c r="D7" s="65"/>
      <c r="E7" s="65"/>
      <c r="F7" s="66"/>
      <c r="H7" s="120" t="s">
        <v>20</v>
      </c>
      <c r="I7" s="120"/>
      <c r="J7" s="120"/>
      <c r="K7" s="120"/>
      <c r="L7" s="120"/>
      <c r="M7" s="120"/>
      <c r="N7" s="120"/>
      <c r="O7" s="120"/>
      <c r="P7" s="120"/>
      <c r="Q7" s="120"/>
    </row>
    <row r="8" spans="1:17" ht="15.75" customHeight="1" x14ac:dyDescent="0.25">
      <c r="A8" s="122"/>
      <c r="B8" s="58"/>
      <c r="C8" s="59" t="s">
        <v>4</v>
      </c>
      <c r="D8" s="40">
        <v>1.8</v>
      </c>
      <c r="E8" s="40">
        <v>2.65</v>
      </c>
      <c r="F8" s="61" t="s">
        <v>3</v>
      </c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x14ac:dyDescent="0.25">
      <c r="A9" s="122"/>
      <c r="B9" s="60"/>
      <c r="C9" s="59" t="s">
        <v>6</v>
      </c>
      <c r="D9" s="38">
        <v>1</v>
      </c>
      <c r="E9" s="38">
        <v>2.2000000000000002</v>
      </c>
      <c r="F9" s="62" t="s">
        <v>12</v>
      </c>
      <c r="H9" s="4"/>
    </row>
    <row r="10" spans="1:17" x14ac:dyDescent="0.25">
      <c r="A10" s="122"/>
      <c r="B10" s="60"/>
      <c r="C10" s="59" t="s">
        <v>10</v>
      </c>
      <c r="D10" s="38">
        <v>2.5</v>
      </c>
      <c r="E10" s="38">
        <v>2.75</v>
      </c>
      <c r="F10" s="61" t="s">
        <v>3</v>
      </c>
    </row>
    <row r="11" spans="1:17" x14ac:dyDescent="0.25">
      <c r="A11" s="122"/>
      <c r="B11" s="60"/>
      <c r="C11" s="59" t="s">
        <v>11</v>
      </c>
      <c r="D11" s="38">
        <v>5.8</v>
      </c>
      <c r="E11" s="38">
        <v>6.6</v>
      </c>
      <c r="F11" s="61" t="s">
        <v>3</v>
      </c>
    </row>
    <row r="12" spans="1:17" x14ac:dyDescent="0.25">
      <c r="A12" s="122"/>
      <c r="B12" s="60"/>
      <c r="C12" s="59" t="s">
        <v>14</v>
      </c>
      <c r="D12" s="38">
        <v>15</v>
      </c>
      <c r="E12" s="38">
        <v>18.5</v>
      </c>
      <c r="F12" s="62" t="s">
        <v>15</v>
      </c>
      <c r="I12" s="13"/>
    </row>
    <row r="13" spans="1:17" x14ac:dyDescent="0.25">
      <c r="A13" s="122"/>
      <c r="B13" s="19"/>
      <c r="C13" s="20"/>
      <c r="D13" s="39"/>
      <c r="E13" s="39"/>
      <c r="F13" s="46"/>
      <c r="I13" s="13"/>
    </row>
    <row r="14" spans="1:17" ht="15.75" x14ac:dyDescent="0.25">
      <c r="A14" s="122"/>
      <c r="B14" s="48" t="s">
        <v>59</v>
      </c>
      <c r="C14" s="49"/>
      <c r="D14" s="51"/>
      <c r="E14" s="51"/>
      <c r="F14" s="52"/>
      <c r="I14" s="13"/>
    </row>
    <row r="15" spans="1:17" x14ac:dyDescent="0.25">
      <c r="A15" s="122"/>
      <c r="B15" s="50"/>
      <c r="C15" s="49" t="s">
        <v>13</v>
      </c>
      <c r="D15" s="38">
        <v>3.6999999999999998E-2</v>
      </c>
      <c r="E15" s="38">
        <v>5.1999999999999998E-2</v>
      </c>
      <c r="F15" s="52" t="s">
        <v>12</v>
      </c>
      <c r="I15" s="13"/>
    </row>
    <row r="16" spans="1:17" x14ac:dyDescent="0.25">
      <c r="A16" s="122"/>
      <c r="B16" s="50"/>
      <c r="C16" s="49" t="s">
        <v>54</v>
      </c>
      <c r="D16" s="38">
        <v>1.4999999999999999E-2</v>
      </c>
      <c r="E16" s="38">
        <v>0.02</v>
      </c>
      <c r="F16" s="52" t="s">
        <v>48</v>
      </c>
      <c r="I16" s="13"/>
    </row>
    <row r="17" spans="1:9" x14ac:dyDescent="0.25">
      <c r="A17" s="122"/>
      <c r="B17" s="50"/>
      <c r="C17" s="49" t="s">
        <v>55</v>
      </c>
      <c r="D17" s="106">
        <f>((D12/1000)/D16)</f>
        <v>1</v>
      </c>
      <c r="E17" s="106">
        <f>((E12/1000)/E16)</f>
        <v>0.92499999999999993</v>
      </c>
      <c r="F17" s="30" t="s">
        <v>8</v>
      </c>
      <c r="I17" s="13"/>
    </row>
    <row r="18" spans="1:9" x14ac:dyDescent="0.25">
      <c r="A18" s="122"/>
      <c r="B18" s="19"/>
      <c r="C18" s="20"/>
      <c r="D18" s="39"/>
      <c r="E18" s="39"/>
      <c r="F18" s="46"/>
    </row>
    <row r="19" spans="1:9" ht="15.75" x14ac:dyDescent="0.25">
      <c r="A19" s="122"/>
      <c r="B19" s="54" t="s">
        <v>16</v>
      </c>
      <c r="C19" s="53"/>
      <c r="D19" s="53"/>
      <c r="E19" s="53"/>
      <c r="F19" s="67"/>
    </row>
    <row r="20" spans="1:9" ht="15.75" x14ac:dyDescent="0.25">
      <c r="A20" s="122"/>
      <c r="B20" s="54"/>
      <c r="C20" s="55" t="s">
        <v>47</v>
      </c>
      <c r="D20" s="38">
        <v>24</v>
      </c>
      <c r="E20" s="38">
        <v>30</v>
      </c>
      <c r="F20" s="64" t="s">
        <v>5</v>
      </c>
    </row>
    <row r="21" spans="1:9" ht="15.75" x14ac:dyDescent="0.25">
      <c r="A21" s="122"/>
      <c r="B21" s="54"/>
      <c r="C21" s="55" t="s">
        <v>49</v>
      </c>
      <c r="D21" s="38">
        <v>5</v>
      </c>
      <c r="E21" s="38">
        <v>20</v>
      </c>
      <c r="F21" s="64" t="s">
        <v>3</v>
      </c>
    </row>
    <row r="22" spans="1:9" x14ac:dyDescent="0.25">
      <c r="A22" s="122"/>
      <c r="B22" s="56"/>
      <c r="C22" s="55" t="s">
        <v>62</v>
      </c>
      <c r="D22" s="38">
        <v>0.15</v>
      </c>
      <c r="E22" s="38">
        <v>0.2</v>
      </c>
      <c r="F22" s="64" t="s">
        <v>8</v>
      </c>
    </row>
    <row r="23" spans="1:9" x14ac:dyDescent="0.25">
      <c r="A23" s="122"/>
      <c r="B23" s="56"/>
      <c r="C23" s="55" t="s">
        <v>51</v>
      </c>
      <c r="D23" s="42">
        <v>2.5</v>
      </c>
      <c r="E23" s="42">
        <v>3</v>
      </c>
      <c r="F23" s="64" t="s">
        <v>3</v>
      </c>
    </row>
    <row r="24" spans="1:9" x14ac:dyDescent="0.25">
      <c r="A24" s="122"/>
      <c r="B24" s="56"/>
      <c r="C24" s="55" t="s">
        <v>64</v>
      </c>
      <c r="D24" s="38">
        <v>24</v>
      </c>
      <c r="E24" s="38">
        <v>30</v>
      </c>
      <c r="F24" s="64" t="s">
        <v>5</v>
      </c>
    </row>
    <row r="25" spans="1:9" x14ac:dyDescent="0.25">
      <c r="A25" s="122"/>
      <c r="B25" s="56"/>
      <c r="C25" s="55" t="s">
        <v>75</v>
      </c>
      <c r="D25" s="38">
        <v>500</v>
      </c>
      <c r="E25" s="38">
        <v>750</v>
      </c>
      <c r="F25" s="64" t="s">
        <v>3</v>
      </c>
    </row>
    <row r="26" spans="1:9" ht="15.75" thickBot="1" x14ac:dyDescent="0.3">
      <c r="A26" s="122"/>
      <c r="B26" s="45"/>
      <c r="C26" s="43"/>
      <c r="D26" s="43"/>
      <c r="E26" s="43"/>
      <c r="F26" s="44"/>
    </row>
    <row r="27" spans="1:9" ht="15.75" thickBot="1" x14ac:dyDescent="0.3">
      <c r="C27" s="1"/>
      <c r="D27" s="7"/>
      <c r="E27" s="7"/>
      <c r="F27" s="14"/>
      <c r="G27" s="7"/>
    </row>
    <row r="28" spans="1:9" ht="15.75" x14ac:dyDescent="0.25">
      <c r="B28" s="96" t="s">
        <v>66</v>
      </c>
      <c r="C28" s="97"/>
      <c r="D28" s="98"/>
      <c r="E28" s="98"/>
      <c r="F28" s="99"/>
      <c r="G28" s="7"/>
    </row>
    <row r="29" spans="1:9" x14ac:dyDescent="0.25">
      <c r="B29" s="123" t="s">
        <v>67</v>
      </c>
      <c r="C29" s="124"/>
      <c r="D29" s="38">
        <v>1</v>
      </c>
      <c r="E29" s="125" t="str">
        <f>IF(SUM((D29+D30+D31)&lt;&gt;2),"CHECK","OK")</f>
        <v>OK</v>
      </c>
      <c r="F29" s="100"/>
      <c r="G29" s="7"/>
    </row>
    <row r="30" spans="1:9" x14ac:dyDescent="0.25">
      <c r="B30" s="123" t="s">
        <v>68</v>
      </c>
      <c r="C30" s="124"/>
      <c r="D30" s="38">
        <v>0</v>
      </c>
      <c r="E30" s="125"/>
      <c r="F30" s="100"/>
      <c r="G30" s="7"/>
    </row>
    <row r="31" spans="1:9" x14ac:dyDescent="0.25">
      <c r="B31" s="123" t="s">
        <v>73</v>
      </c>
      <c r="C31" s="124"/>
      <c r="D31" s="38">
        <v>1</v>
      </c>
      <c r="E31" s="125"/>
      <c r="F31" s="100"/>
      <c r="G31" s="7"/>
    </row>
    <row r="32" spans="1:9" x14ac:dyDescent="0.25">
      <c r="B32" s="123" t="s">
        <v>72</v>
      </c>
      <c r="C32" s="124"/>
      <c r="D32" s="38">
        <v>2</v>
      </c>
      <c r="E32" s="95" t="str">
        <f>IF(D32&gt;2,"CHECK", "OK")</f>
        <v>OK</v>
      </c>
      <c r="F32" s="100"/>
      <c r="G32" s="7"/>
    </row>
    <row r="33" spans="1:68" x14ac:dyDescent="0.25">
      <c r="B33" s="123" t="s">
        <v>71</v>
      </c>
      <c r="C33" s="124"/>
      <c r="D33" s="38">
        <v>2</v>
      </c>
      <c r="E33" s="95" t="str">
        <f>IF(D33&gt;2,"CHECK", "OK")</f>
        <v>OK</v>
      </c>
      <c r="F33" s="100"/>
      <c r="G33" s="7"/>
    </row>
    <row r="34" spans="1:68" ht="15.75" thickBot="1" x14ac:dyDescent="0.3">
      <c r="B34" s="101"/>
      <c r="C34" s="102"/>
      <c r="D34" s="103"/>
      <c r="E34" s="104"/>
      <c r="F34" s="105"/>
      <c r="G34" s="7"/>
    </row>
    <row r="35" spans="1:68" ht="15.75" thickBot="1" x14ac:dyDescent="0.3">
      <c r="C35" s="6"/>
      <c r="D35" s="7"/>
      <c r="E35" s="7"/>
      <c r="F35" s="14"/>
    </row>
    <row r="36" spans="1:68" ht="18.75" customHeight="1" x14ac:dyDescent="0.3">
      <c r="A36" s="121" t="s">
        <v>19</v>
      </c>
      <c r="B36" s="9" t="s">
        <v>17</v>
      </c>
      <c r="C36" s="5"/>
      <c r="D36" s="76"/>
      <c r="E36" s="76"/>
      <c r="F36" s="77"/>
      <c r="G36" s="15"/>
      <c r="H36" s="7"/>
      <c r="I36" s="7"/>
      <c r="J36" s="7"/>
      <c r="K36" s="7"/>
    </row>
    <row r="37" spans="1:68" ht="15.75" x14ac:dyDescent="0.25">
      <c r="A37" s="121"/>
      <c r="B37" s="116" t="s">
        <v>57</v>
      </c>
      <c r="C37" s="117" t="s">
        <v>61</v>
      </c>
      <c r="D37" s="118">
        <f>((24-5)*(D21/1000))+D20*(D8/1000)</f>
        <v>0.13819999999999999</v>
      </c>
      <c r="E37" s="118">
        <f>((24-5)*(E21/1000))+E20*(E8/1000)</f>
        <v>0.45950000000000002</v>
      </c>
      <c r="F37" s="119" t="s">
        <v>9</v>
      </c>
      <c r="G37" s="78" t="b">
        <v>1</v>
      </c>
      <c r="I37" s="7"/>
      <c r="J37" s="7"/>
      <c r="K37" s="7"/>
      <c r="BO37">
        <f>IF(G$37=TRUE, D37, 0)</f>
        <v>0.13819999999999999</v>
      </c>
      <c r="BP37">
        <f>IF(G$37=TRUE, E37, 0)</f>
        <v>0.45950000000000002</v>
      </c>
    </row>
    <row r="38" spans="1:68" ht="15.75" x14ac:dyDescent="0.25">
      <c r="A38" s="121"/>
      <c r="B38" s="79"/>
      <c r="C38" s="72"/>
      <c r="D38" s="73"/>
      <c r="E38" s="73"/>
      <c r="F38" s="74"/>
      <c r="G38" s="78"/>
      <c r="H38" s="47"/>
      <c r="J38" s="7"/>
      <c r="K38" s="7"/>
      <c r="BO38">
        <f>IF(G$38=TRUE, D38, 0)</f>
        <v>0</v>
      </c>
      <c r="BP38">
        <f>IF(G$38=TRUE, E38, 0)</f>
        <v>0</v>
      </c>
    </row>
    <row r="39" spans="1:68" ht="15.75" x14ac:dyDescent="0.25">
      <c r="A39" s="121"/>
      <c r="B39" s="108" t="s">
        <v>69</v>
      </c>
      <c r="C39" s="109"/>
      <c r="D39" s="110"/>
      <c r="E39" s="110"/>
      <c r="F39" s="111"/>
      <c r="G39" s="78"/>
      <c r="H39" s="47"/>
      <c r="I39" s="7"/>
      <c r="J39" s="7"/>
      <c r="K39" s="7"/>
      <c r="BO39">
        <f t="shared" ref="BO39:BO51" si="0">IF(G39=TRUE, D39, 0)</f>
        <v>0</v>
      </c>
      <c r="BP39">
        <f t="shared" ref="BP39:BP51" si="1">IF(G39=TRUE, E39, 0)</f>
        <v>0</v>
      </c>
    </row>
    <row r="40" spans="1:68" x14ac:dyDescent="0.25">
      <c r="A40" s="121"/>
      <c r="B40" s="112" t="s">
        <v>1</v>
      </c>
      <c r="C40" s="109" t="s">
        <v>61</v>
      </c>
      <c r="D40" s="113">
        <f>$D$29*(D9*D22*D22)</f>
        <v>2.2499999999999999E-2</v>
      </c>
      <c r="E40" s="113">
        <f>$D$29*(E9*E22*E22)</f>
        <v>8.8000000000000023E-2</v>
      </c>
      <c r="F40" s="111" t="s">
        <v>9</v>
      </c>
      <c r="G40" s="78" t="b">
        <v>1</v>
      </c>
      <c r="H40" s="47"/>
      <c r="I40" s="6"/>
      <c r="J40" s="8"/>
      <c r="K40" s="7"/>
      <c r="BO40">
        <f t="shared" si="0"/>
        <v>2.2499999999999999E-2</v>
      </c>
      <c r="BP40">
        <f t="shared" si="1"/>
        <v>8.8000000000000023E-2</v>
      </c>
    </row>
    <row r="41" spans="1:68" x14ac:dyDescent="0.25">
      <c r="A41" s="121"/>
      <c r="B41" s="114"/>
      <c r="C41" s="109"/>
      <c r="D41" s="113"/>
      <c r="E41" s="113"/>
      <c r="F41" s="111"/>
      <c r="G41" s="78"/>
      <c r="H41" s="47"/>
      <c r="I41" s="6"/>
      <c r="J41" s="8"/>
      <c r="K41" s="7"/>
      <c r="BO41">
        <f t="shared" si="0"/>
        <v>0</v>
      </c>
      <c r="BP41">
        <f t="shared" si="1"/>
        <v>0</v>
      </c>
    </row>
    <row r="42" spans="1:68" x14ac:dyDescent="0.25">
      <c r="A42" s="121"/>
      <c r="B42" s="112" t="s">
        <v>2</v>
      </c>
      <c r="C42" s="109" t="s">
        <v>61</v>
      </c>
      <c r="D42" s="113">
        <f>$D$30*(D10/1000*D20)</f>
        <v>0</v>
      </c>
      <c r="E42" s="113">
        <f>$D$30*(E10/1000*E20)</f>
        <v>0</v>
      </c>
      <c r="F42" s="111" t="s">
        <v>9</v>
      </c>
      <c r="G42" s="78" t="b">
        <v>0</v>
      </c>
      <c r="H42" s="47"/>
      <c r="I42" s="6"/>
      <c r="J42" s="8"/>
      <c r="K42" s="7"/>
      <c r="BO42">
        <f t="shared" si="0"/>
        <v>0</v>
      </c>
      <c r="BP42">
        <f t="shared" si="1"/>
        <v>0</v>
      </c>
    </row>
    <row r="43" spans="1:68" x14ac:dyDescent="0.25">
      <c r="A43" s="121"/>
      <c r="B43" s="114"/>
      <c r="C43" s="109"/>
      <c r="D43" s="113"/>
      <c r="E43" s="113"/>
      <c r="F43" s="111"/>
      <c r="G43" s="78"/>
      <c r="H43" s="47"/>
      <c r="I43" s="6"/>
      <c r="J43" s="8"/>
      <c r="K43" s="7"/>
      <c r="BO43">
        <f t="shared" si="0"/>
        <v>0</v>
      </c>
      <c r="BP43">
        <f t="shared" si="1"/>
        <v>0</v>
      </c>
    </row>
    <row r="44" spans="1:68" ht="45" x14ac:dyDescent="0.25">
      <c r="A44" s="121"/>
      <c r="B44" s="115" t="s">
        <v>56</v>
      </c>
      <c r="C44" s="109" t="s">
        <v>61</v>
      </c>
      <c r="D44" s="113">
        <f>$D$31*(0.2*D20*D11/1000)</f>
        <v>2.7840000000000004E-2</v>
      </c>
      <c r="E44" s="113">
        <f>$D$31*(0.2*E20*E11/1000)</f>
        <v>3.9599999999999996E-2</v>
      </c>
      <c r="F44" s="111" t="s">
        <v>9</v>
      </c>
      <c r="G44" s="78" t="b">
        <v>1</v>
      </c>
      <c r="H44" s="47"/>
      <c r="J44" s="8"/>
      <c r="K44" s="7"/>
      <c r="BO44">
        <f t="shared" si="0"/>
        <v>2.7840000000000004E-2</v>
      </c>
      <c r="BP44">
        <f t="shared" si="1"/>
        <v>3.9599999999999996E-2</v>
      </c>
    </row>
    <row r="45" spans="1:68" x14ac:dyDescent="0.25">
      <c r="A45" s="121"/>
      <c r="B45" s="80"/>
      <c r="C45" s="72"/>
      <c r="D45" s="75"/>
      <c r="E45" s="75"/>
      <c r="F45" s="74"/>
      <c r="G45" s="78"/>
      <c r="H45" s="47"/>
      <c r="I45" s="12"/>
      <c r="J45" s="8"/>
      <c r="K45" s="7"/>
      <c r="BO45">
        <f t="shared" si="0"/>
        <v>0</v>
      </c>
      <c r="BP45">
        <f t="shared" si="1"/>
        <v>0</v>
      </c>
    </row>
    <row r="46" spans="1:68" ht="15.75" x14ac:dyDescent="0.25">
      <c r="A46" s="121"/>
      <c r="B46" s="81" t="s">
        <v>50</v>
      </c>
      <c r="C46" s="69"/>
      <c r="D46" s="70"/>
      <c r="E46" s="70"/>
      <c r="F46" s="71"/>
      <c r="G46" s="78"/>
      <c r="H46" s="47"/>
      <c r="I46" s="6"/>
      <c r="J46" s="8"/>
      <c r="K46" s="7"/>
      <c r="BO46">
        <f t="shared" si="0"/>
        <v>0</v>
      </c>
      <c r="BP46">
        <f t="shared" si="1"/>
        <v>0</v>
      </c>
    </row>
    <row r="47" spans="1:68" ht="15" customHeight="1" x14ac:dyDescent="0.25">
      <c r="A47" s="121"/>
      <c r="B47" s="126" t="s">
        <v>74</v>
      </c>
      <c r="C47" s="69" t="s">
        <v>61</v>
      </c>
      <c r="D47" s="70">
        <f>$D$33*((D25/1000)*(D25/1000)*(2*D15+D16))</f>
        <v>4.4499999999999998E-2</v>
      </c>
      <c r="E47" s="70">
        <f>$D$33*((E25/1000)*(E25/1000)*(2*E15+E16))</f>
        <v>0.13950000000000001</v>
      </c>
      <c r="F47" s="71" t="s">
        <v>9</v>
      </c>
      <c r="G47" s="78" t="b">
        <v>0</v>
      </c>
      <c r="H47" s="47"/>
      <c r="I47" s="6"/>
      <c r="J47" s="8"/>
      <c r="K47" s="7"/>
      <c r="BO47">
        <f t="shared" si="0"/>
        <v>0</v>
      </c>
      <c r="BP47">
        <f t="shared" si="1"/>
        <v>0</v>
      </c>
    </row>
    <row r="48" spans="1:68" x14ac:dyDescent="0.25">
      <c r="A48" s="121"/>
      <c r="B48" s="126"/>
      <c r="C48" s="69"/>
      <c r="D48" s="70"/>
      <c r="E48" s="70"/>
      <c r="F48" s="71"/>
      <c r="G48" s="78"/>
      <c r="H48" s="47"/>
      <c r="I48" s="6"/>
      <c r="J48" s="8"/>
      <c r="K48" s="7"/>
      <c r="BO48">
        <f t="shared" si="0"/>
        <v>0</v>
      </c>
      <c r="BP48">
        <f t="shared" si="1"/>
        <v>0</v>
      </c>
    </row>
    <row r="49" spans="1:68" x14ac:dyDescent="0.25">
      <c r="A49" s="121"/>
      <c r="B49" s="88"/>
      <c r="C49" s="72"/>
      <c r="D49" s="75"/>
      <c r="E49" s="75"/>
      <c r="F49" s="74"/>
      <c r="G49" s="78"/>
      <c r="H49" s="47"/>
      <c r="I49" s="6"/>
      <c r="J49" s="8"/>
      <c r="K49" s="7"/>
      <c r="BO49">
        <f t="shared" si="0"/>
        <v>0</v>
      </c>
      <c r="BP49">
        <f t="shared" si="1"/>
        <v>0</v>
      </c>
    </row>
    <row r="50" spans="1:68" x14ac:dyDescent="0.25">
      <c r="A50" s="121"/>
      <c r="B50" s="89" t="s">
        <v>70</v>
      </c>
      <c r="C50" s="90"/>
      <c r="D50" s="90"/>
      <c r="E50" s="90"/>
      <c r="F50" s="90"/>
      <c r="G50" s="78"/>
      <c r="H50" s="47"/>
      <c r="I50" s="6"/>
      <c r="J50" s="8"/>
      <c r="K50" s="7"/>
      <c r="BO50">
        <f t="shared" si="0"/>
        <v>0</v>
      </c>
      <c r="BP50">
        <f t="shared" si="1"/>
        <v>0</v>
      </c>
    </row>
    <row r="51" spans="1:68" x14ac:dyDescent="0.25">
      <c r="A51" s="121"/>
      <c r="B51" s="91" t="s">
        <v>53</v>
      </c>
      <c r="C51" s="92" t="s">
        <v>52</v>
      </c>
      <c r="D51" s="93">
        <f>$D$32*(D24*(D23/1000))</f>
        <v>0.12</v>
      </c>
      <c r="E51" s="93">
        <f>$D$32*(E24*(E23/1000))</f>
        <v>0.18</v>
      </c>
      <c r="F51" s="94" t="s">
        <v>9</v>
      </c>
      <c r="G51" s="78" t="b">
        <v>1</v>
      </c>
      <c r="H51" s="47"/>
      <c r="I51" s="6"/>
      <c r="J51" s="8"/>
      <c r="K51" s="7"/>
      <c r="BO51">
        <f t="shared" si="0"/>
        <v>0.12</v>
      </c>
      <c r="BP51">
        <f t="shared" si="1"/>
        <v>0.18</v>
      </c>
    </row>
    <row r="52" spans="1:68" ht="15.75" thickBot="1" x14ac:dyDescent="0.3">
      <c r="A52" s="121"/>
      <c r="B52" s="83"/>
      <c r="C52" s="72"/>
      <c r="D52" s="75"/>
      <c r="E52" s="75"/>
      <c r="F52" s="74"/>
      <c r="G52" s="84"/>
      <c r="H52" s="16"/>
    </row>
    <row r="53" spans="1:68" ht="15.75" thickBot="1" x14ac:dyDescent="0.3">
      <c r="C53" s="85" t="s">
        <v>58</v>
      </c>
      <c r="D53" s="86">
        <f>SUM(BO37:BO51)</f>
        <v>0.30853999999999998</v>
      </c>
      <c r="E53" s="86">
        <f>SUM(BP37:BP51)</f>
        <v>0.76710000000000012</v>
      </c>
      <c r="F53" s="87" t="s">
        <v>9</v>
      </c>
      <c r="G53" t="s">
        <v>63</v>
      </c>
    </row>
  </sheetData>
  <mergeCells count="10">
    <mergeCell ref="H7:Q7"/>
    <mergeCell ref="A36:A52"/>
    <mergeCell ref="A7:A26"/>
    <mergeCell ref="B29:C29"/>
    <mergeCell ref="B30:C30"/>
    <mergeCell ref="B31:C31"/>
    <mergeCell ref="B32:C32"/>
    <mergeCell ref="E29:E31"/>
    <mergeCell ref="B33:C33"/>
    <mergeCell ref="B47:B48"/>
  </mergeCells>
  <conditionalFormatting sqref="E29:E31">
    <cfRule type="expression" dxfId="7" priority="3">
      <formula>OR(D29+D30+D31&lt;&gt;2, D29+D30+D31&gt;2)</formula>
    </cfRule>
    <cfRule type="expression" dxfId="6" priority="4">
      <formula>AND(D29+D30+D31&gt;-1, D29+D30+D31&lt;3)</formula>
    </cfRule>
  </conditionalFormatting>
  <conditionalFormatting sqref="E32:E33">
    <cfRule type="expression" dxfId="5" priority="1">
      <formula>OR(D32&lt;0, D32&gt;2)</formula>
    </cfRule>
    <cfRule type="expression" dxfId="4" priority="2">
      <formula>AND(D32&gt;-1, D32&lt;3)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35</xdr:row>
                    <xdr:rowOff>219075</xdr:rowOff>
                  </from>
                  <to>
                    <xdr:col>6</xdr:col>
                    <xdr:colOff>314325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_x000a_">
                <anchor moveWithCells="1">
                  <from>
                    <xdr:col>6</xdr:col>
                    <xdr:colOff>19050</xdr:colOff>
                    <xdr:row>38</xdr:row>
                    <xdr:rowOff>190500</xdr:rowOff>
                  </from>
                  <to>
                    <xdr:col>6</xdr:col>
                    <xdr:colOff>323850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40</xdr:row>
                    <xdr:rowOff>161925</xdr:rowOff>
                  </from>
                  <to>
                    <xdr:col>6</xdr:col>
                    <xdr:colOff>314325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_x000a_">
                <anchor moveWithCells="1">
                  <from>
                    <xdr:col>6</xdr:col>
                    <xdr:colOff>19050</xdr:colOff>
                    <xdr:row>43</xdr:row>
                    <xdr:rowOff>9525</xdr:rowOff>
                  </from>
                  <to>
                    <xdr:col>6</xdr:col>
                    <xdr:colOff>323850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 altText="_x000a_">
                <anchor moveWithCells="1">
                  <from>
                    <xdr:col>6</xdr:col>
                    <xdr:colOff>19050</xdr:colOff>
                    <xdr:row>49</xdr:row>
                    <xdr:rowOff>161925</xdr:rowOff>
                  </from>
                  <to>
                    <xdr:col>6</xdr:col>
                    <xdr:colOff>323850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38</xdr:row>
                    <xdr:rowOff>219075</xdr:rowOff>
                  </from>
                  <to>
                    <xdr:col>6</xdr:col>
                    <xdr:colOff>314325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40</xdr:row>
                    <xdr:rowOff>219075</xdr:rowOff>
                  </from>
                  <to>
                    <xdr:col>6</xdr:col>
                    <xdr:colOff>314325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43</xdr:row>
                    <xdr:rowOff>219075</xdr:rowOff>
                  </from>
                  <to>
                    <xdr:col>6</xdr:col>
                    <xdr:colOff>314325</xdr:colOff>
                    <xdr:row>43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45</xdr:row>
                    <xdr:rowOff>219075</xdr:rowOff>
                  </from>
                  <to>
                    <xdr:col>6</xdr:col>
                    <xdr:colOff>314325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49</xdr:row>
                    <xdr:rowOff>219075</xdr:rowOff>
                  </from>
                  <to>
                    <xdr:col>6</xdr:col>
                    <xdr:colOff>314325</xdr:colOff>
                    <xdr:row>51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P55"/>
  <sheetViews>
    <sheetView workbookViewId="0">
      <selection activeCell="B4" sqref="B4"/>
    </sheetView>
  </sheetViews>
  <sheetFormatPr defaultRowHeight="15" x14ac:dyDescent="0.25"/>
  <cols>
    <col min="1" max="1" width="5.42578125" customWidth="1"/>
    <col min="2" max="2" width="47.85546875" customWidth="1"/>
    <col min="3" max="3" width="15.42578125" customWidth="1"/>
    <col min="4" max="5" width="11.28515625" customWidth="1"/>
    <col min="6" max="6" width="7.85546875" customWidth="1"/>
    <col min="7" max="7" width="5.140625" customWidth="1"/>
    <col min="9" max="9" width="11.5703125" customWidth="1"/>
  </cols>
  <sheetData>
    <row r="2" spans="1:17" ht="18.75" x14ac:dyDescent="0.3">
      <c r="D2" s="2" t="s">
        <v>0</v>
      </c>
      <c r="E2" s="2"/>
    </row>
    <row r="3" spans="1:17" ht="18.75" x14ac:dyDescent="0.3">
      <c r="B3" s="16" t="s">
        <v>21</v>
      </c>
      <c r="D3" s="2"/>
      <c r="E3" s="2"/>
    </row>
    <row r="4" spans="1:17" ht="15" customHeight="1" x14ac:dyDescent="0.3">
      <c r="B4" s="16" t="s">
        <v>79</v>
      </c>
      <c r="D4" s="2"/>
      <c r="E4" s="2"/>
    </row>
    <row r="5" spans="1:17" ht="15" customHeight="1" x14ac:dyDescent="0.3">
      <c r="B5" s="16" t="s">
        <v>60</v>
      </c>
      <c r="D5" s="2"/>
      <c r="E5" s="2"/>
    </row>
    <row r="6" spans="1:17" ht="19.5" thickBot="1" x14ac:dyDescent="0.35">
      <c r="D6" s="68" t="s">
        <v>45</v>
      </c>
      <c r="E6" s="68" t="s">
        <v>46</v>
      </c>
      <c r="F6" s="10"/>
      <c r="G6" s="11"/>
      <c r="H6" s="3"/>
    </row>
    <row r="7" spans="1:17" ht="15.75" customHeight="1" x14ac:dyDescent="0.25">
      <c r="A7" s="122" t="s">
        <v>18</v>
      </c>
      <c r="B7" s="57" t="s">
        <v>7</v>
      </c>
      <c r="C7" s="65"/>
      <c r="D7" s="65"/>
      <c r="E7" s="65"/>
      <c r="F7" s="66"/>
      <c r="H7" s="120" t="s">
        <v>20</v>
      </c>
      <c r="I7" s="120"/>
      <c r="J7" s="120"/>
      <c r="K7" s="120"/>
      <c r="L7" s="120"/>
      <c r="M7" s="120"/>
      <c r="N7" s="120"/>
      <c r="O7" s="120"/>
      <c r="P7" s="120"/>
      <c r="Q7" s="120"/>
    </row>
    <row r="8" spans="1:17" ht="15.75" customHeight="1" x14ac:dyDescent="0.25">
      <c r="A8" s="122"/>
      <c r="B8" s="58"/>
      <c r="C8" s="59" t="s">
        <v>4</v>
      </c>
      <c r="D8" s="40">
        <v>1.8</v>
      </c>
      <c r="E8" s="40">
        <v>2.65</v>
      </c>
      <c r="F8" s="61" t="s">
        <v>3</v>
      </c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5.75" customHeight="1" x14ac:dyDescent="0.25">
      <c r="A9" s="122"/>
      <c r="B9" s="58"/>
      <c r="C9" s="59" t="s">
        <v>36</v>
      </c>
      <c r="D9" s="40">
        <v>1.4</v>
      </c>
      <c r="E9" s="40">
        <v>1.9</v>
      </c>
      <c r="F9" s="61" t="s">
        <v>3</v>
      </c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5">
      <c r="A10" s="122"/>
      <c r="B10" s="60"/>
      <c r="C10" s="59" t="s">
        <v>6</v>
      </c>
      <c r="D10" s="38">
        <v>1</v>
      </c>
      <c r="E10" s="38">
        <v>2.2000000000000002</v>
      </c>
      <c r="F10" s="62" t="s">
        <v>12</v>
      </c>
      <c r="H10" s="4"/>
    </row>
    <row r="11" spans="1:17" x14ac:dyDescent="0.25">
      <c r="A11" s="122"/>
      <c r="B11" s="60"/>
      <c r="C11" s="59" t="s">
        <v>10</v>
      </c>
      <c r="D11" s="38">
        <v>2.5</v>
      </c>
      <c r="E11" s="38">
        <v>2.75</v>
      </c>
      <c r="F11" s="61" t="s">
        <v>3</v>
      </c>
    </row>
    <row r="12" spans="1:17" x14ac:dyDescent="0.25">
      <c r="A12" s="122"/>
      <c r="B12" s="60"/>
      <c r="C12" s="59" t="s">
        <v>11</v>
      </c>
      <c r="D12" s="38">
        <v>5.8</v>
      </c>
      <c r="E12" s="38">
        <v>6.6</v>
      </c>
      <c r="F12" s="61" t="s">
        <v>3</v>
      </c>
    </row>
    <row r="13" spans="1:17" x14ac:dyDescent="0.25">
      <c r="A13" s="122"/>
      <c r="B13" s="60"/>
      <c r="C13" s="59" t="s">
        <v>14</v>
      </c>
      <c r="D13" s="38">
        <v>15</v>
      </c>
      <c r="E13" s="38">
        <v>18.5</v>
      </c>
      <c r="F13" s="62" t="s">
        <v>15</v>
      </c>
      <c r="I13" s="13"/>
    </row>
    <row r="14" spans="1:17" x14ac:dyDescent="0.25">
      <c r="A14" s="122"/>
      <c r="B14" s="19"/>
      <c r="C14" s="20"/>
      <c r="D14" s="39"/>
      <c r="E14" s="39"/>
      <c r="F14" s="46"/>
      <c r="I14" s="13"/>
    </row>
    <row r="15" spans="1:17" ht="15.75" x14ac:dyDescent="0.25">
      <c r="A15" s="122"/>
      <c r="B15" s="48" t="s">
        <v>59</v>
      </c>
      <c r="C15" s="49"/>
      <c r="D15" s="51"/>
      <c r="E15" s="51"/>
      <c r="F15" s="52"/>
      <c r="I15" s="13"/>
    </row>
    <row r="16" spans="1:17" x14ac:dyDescent="0.25">
      <c r="A16" s="122"/>
      <c r="B16" s="50"/>
      <c r="C16" s="49" t="s">
        <v>13</v>
      </c>
      <c r="D16" s="38">
        <v>3.6999999999999998E-2</v>
      </c>
      <c r="E16" s="38">
        <v>5.1999999999999998E-2</v>
      </c>
      <c r="F16" s="52" t="s">
        <v>12</v>
      </c>
      <c r="I16" s="13"/>
    </row>
    <row r="17" spans="1:9" x14ac:dyDescent="0.25">
      <c r="A17" s="122"/>
      <c r="B17" s="50"/>
      <c r="C17" s="49" t="s">
        <v>54</v>
      </c>
      <c r="D17" s="38">
        <v>1.4999999999999999E-2</v>
      </c>
      <c r="E17" s="38">
        <v>0.02</v>
      </c>
      <c r="F17" s="52" t="s">
        <v>48</v>
      </c>
      <c r="I17" s="13"/>
    </row>
    <row r="18" spans="1:9" x14ac:dyDescent="0.25">
      <c r="A18" s="122"/>
      <c r="B18" s="50"/>
      <c r="C18" s="49" t="s">
        <v>55</v>
      </c>
      <c r="D18" s="106">
        <f>((D13/1000)/D17)</f>
        <v>1</v>
      </c>
      <c r="E18" s="106">
        <f>((E13/1000)/E17)</f>
        <v>0.92499999999999993</v>
      </c>
      <c r="F18" s="30" t="s">
        <v>8</v>
      </c>
      <c r="I18" s="13"/>
    </row>
    <row r="19" spans="1:9" x14ac:dyDescent="0.25">
      <c r="A19" s="122"/>
      <c r="B19" s="19"/>
      <c r="C19" s="20"/>
      <c r="D19" s="39"/>
      <c r="E19" s="39"/>
      <c r="F19" s="46"/>
    </row>
    <row r="20" spans="1:9" ht="15.75" x14ac:dyDescent="0.25">
      <c r="A20" s="122"/>
      <c r="B20" s="54" t="s">
        <v>16</v>
      </c>
      <c r="C20" s="53"/>
      <c r="D20" s="53"/>
      <c r="E20" s="53"/>
      <c r="F20" s="67"/>
    </row>
    <row r="21" spans="1:9" ht="15.75" x14ac:dyDescent="0.25">
      <c r="A21" s="122"/>
      <c r="B21" s="54"/>
      <c r="C21" s="55" t="s">
        <v>47</v>
      </c>
      <c r="D21" s="38">
        <v>24</v>
      </c>
      <c r="E21" s="38">
        <v>28</v>
      </c>
      <c r="F21" s="64" t="s">
        <v>5</v>
      </c>
    </row>
    <row r="22" spans="1:9" ht="15.75" x14ac:dyDescent="0.25">
      <c r="A22" s="122"/>
      <c r="B22" s="54"/>
      <c r="C22" s="55" t="s">
        <v>65</v>
      </c>
      <c r="D22" s="38">
        <v>5</v>
      </c>
      <c r="E22" s="38">
        <v>5.5</v>
      </c>
      <c r="F22" s="64" t="s">
        <v>5</v>
      </c>
    </row>
    <row r="23" spans="1:9" x14ac:dyDescent="0.25">
      <c r="A23" s="122"/>
      <c r="B23" s="56"/>
      <c r="C23" s="55" t="s">
        <v>62</v>
      </c>
      <c r="D23" s="38">
        <v>0.15</v>
      </c>
      <c r="E23" s="38">
        <v>0.2</v>
      </c>
      <c r="F23" s="64" t="s">
        <v>8</v>
      </c>
    </row>
    <row r="24" spans="1:9" x14ac:dyDescent="0.25">
      <c r="A24" s="122"/>
      <c r="B24" s="56"/>
      <c r="C24" s="55" t="s">
        <v>64</v>
      </c>
      <c r="D24" s="38">
        <v>24</v>
      </c>
      <c r="E24" s="38">
        <v>28</v>
      </c>
      <c r="F24" s="64" t="s">
        <v>5</v>
      </c>
    </row>
    <row r="25" spans="1:9" x14ac:dyDescent="0.25">
      <c r="A25" s="122"/>
      <c r="B25" s="56"/>
      <c r="C25" s="55" t="s">
        <v>51</v>
      </c>
      <c r="D25" s="42">
        <v>2.5</v>
      </c>
      <c r="E25" s="42">
        <v>3</v>
      </c>
      <c r="F25" s="64" t="s">
        <v>3</v>
      </c>
    </row>
    <row r="26" spans="1:9" x14ac:dyDescent="0.25">
      <c r="A26" s="122"/>
      <c r="B26" s="56"/>
      <c r="C26" s="55" t="s">
        <v>76</v>
      </c>
      <c r="D26" s="107">
        <v>500</v>
      </c>
      <c r="E26" s="107">
        <v>750</v>
      </c>
      <c r="F26" s="64" t="s">
        <v>3</v>
      </c>
    </row>
    <row r="27" spans="1:9" x14ac:dyDescent="0.25">
      <c r="A27" s="122"/>
      <c r="B27" s="56"/>
      <c r="C27" s="55"/>
      <c r="D27" s="63"/>
      <c r="E27" s="63"/>
      <c r="F27" s="64"/>
    </row>
    <row r="28" spans="1:9" ht="15.75" thickBot="1" x14ac:dyDescent="0.3">
      <c r="A28" s="122"/>
      <c r="B28" s="45"/>
      <c r="C28" s="43"/>
      <c r="D28" s="43"/>
      <c r="E28" s="43"/>
      <c r="F28" s="44"/>
    </row>
    <row r="29" spans="1:9" ht="15.75" thickBot="1" x14ac:dyDescent="0.3">
      <c r="C29" s="1"/>
      <c r="D29" s="7"/>
      <c r="E29" s="7"/>
      <c r="F29" s="14"/>
      <c r="G29" s="7"/>
    </row>
    <row r="30" spans="1:9" ht="15.75" x14ac:dyDescent="0.25">
      <c r="B30" s="96" t="s">
        <v>66</v>
      </c>
      <c r="C30" s="97"/>
      <c r="D30" s="98"/>
      <c r="E30" s="98"/>
      <c r="F30" s="99"/>
      <c r="G30" s="7"/>
    </row>
    <row r="31" spans="1:9" x14ac:dyDescent="0.25">
      <c r="B31" s="123" t="s">
        <v>67</v>
      </c>
      <c r="C31" s="124"/>
      <c r="D31" s="38">
        <v>1</v>
      </c>
      <c r="E31" s="125" t="str">
        <f>IF(SUM((D31+D32+D33)&lt;&gt;2),"CHECK","OK")</f>
        <v>OK</v>
      </c>
      <c r="F31" s="100"/>
      <c r="G31" s="7"/>
    </row>
    <row r="32" spans="1:9" x14ac:dyDescent="0.25">
      <c r="B32" s="123" t="s">
        <v>68</v>
      </c>
      <c r="C32" s="124"/>
      <c r="D32" s="38">
        <v>0</v>
      </c>
      <c r="E32" s="125"/>
      <c r="F32" s="100"/>
      <c r="G32" s="7"/>
    </row>
    <row r="33" spans="1:68" x14ac:dyDescent="0.25">
      <c r="B33" s="123" t="s">
        <v>73</v>
      </c>
      <c r="C33" s="124"/>
      <c r="D33" s="38">
        <v>1</v>
      </c>
      <c r="E33" s="125"/>
      <c r="F33" s="100"/>
      <c r="G33" s="7"/>
    </row>
    <row r="34" spans="1:68" x14ac:dyDescent="0.25">
      <c r="B34" s="123" t="s">
        <v>72</v>
      </c>
      <c r="C34" s="124"/>
      <c r="D34" s="38">
        <v>2</v>
      </c>
      <c r="E34" s="95" t="str">
        <f>IF(D34&gt;2,"CHECK", "OK")</f>
        <v>OK</v>
      </c>
      <c r="F34" s="100"/>
      <c r="G34" s="7"/>
    </row>
    <row r="35" spans="1:68" x14ac:dyDescent="0.25">
      <c r="B35" s="123" t="s">
        <v>71</v>
      </c>
      <c r="C35" s="124"/>
      <c r="D35" s="38">
        <v>1</v>
      </c>
      <c r="E35" s="95" t="str">
        <f>IF(D35&gt;2,"CHECK", "OK")</f>
        <v>OK</v>
      </c>
      <c r="F35" s="100"/>
      <c r="G35" s="7"/>
    </row>
    <row r="36" spans="1:68" ht="15.75" thickBot="1" x14ac:dyDescent="0.3">
      <c r="B36" s="101"/>
      <c r="C36" s="102"/>
      <c r="D36" s="103"/>
      <c r="E36" s="104"/>
      <c r="F36" s="105"/>
      <c r="G36" s="7"/>
    </row>
    <row r="37" spans="1:68" ht="15.75" thickBot="1" x14ac:dyDescent="0.3">
      <c r="C37" s="1"/>
      <c r="D37" s="7"/>
      <c r="E37" s="7"/>
      <c r="F37" s="14"/>
      <c r="G37" s="7"/>
    </row>
    <row r="38" spans="1:68" ht="18.75" customHeight="1" x14ac:dyDescent="0.3">
      <c r="A38" s="121" t="s">
        <v>19</v>
      </c>
      <c r="B38" s="9" t="s">
        <v>17</v>
      </c>
      <c r="C38" s="5"/>
      <c r="D38" s="76"/>
      <c r="E38" s="76"/>
      <c r="F38" s="77"/>
      <c r="G38" s="15"/>
      <c r="H38" s="7"/>
      <c r="I38" s="7"/>
      <c r="J38" s="7"/>
      <c r="K38" s="7"/>
    </row>
    <row r="39" spans="1:68" ht="15.75" x14ac:dyDescent="0.25">
      <c r="A39" s="121"/>
      <c r="B39" s="116" t="s">
        <v>57</v>
      </c>
      <c r="C39" s="117" t="s">
        <v>61</v>
      </c>
      <c r="D39" s="118">
        <f>D21*(D8/1000)</f>
        <v>4.3200000000000002E-2</v>
      </c>
      <c r="E39" s="118">
        <f>E21*(E8/1000)</f>
        <v>7.4200000000000002E-2</v>
      </c>
      <c r="F39" s="119" t="s">
        <v>9</v>
      </c>
      <c r="G39" s="78" t="b">
        <v>1</v>
      </c>
      <c r="I39" s="7"/>
      <c r="J39" s="7"/>
      <c r="K39" s="7"/>
      <c r="BO39">
        <f>IF(G$39=TRUE, D39, 0)</f>
        <v>4.3200000000000002E-2</v>
      </c>
      <c r="BP39">
        <f>IF(G$39=TRUE, E39, 0)</f>
        <v>7.4200000000000002E-2</v>
      </c>
    </row>
    <row r="40" spans="1:68" ht="15.75" x14ac:dyDescent="0.25">
      <c r="A40" s="121"/>
      <c r="B40" s="79"/>
      <c r="C40" s="72"/>
      <c r="D40" s="73"/>
      <c r="E40" s="73"/>
      <c r="F40" s="74"/>
      <c r="G40" s="78"/>
      <c r="H40" s="47"/>
      <c r="J40" s="7"/>
      <c r="K40" s="7"/>
      <c r="BO40">
        <f>IF(G$40=TRUE, D40, 0)</f>
        <v>0</v>
      </c>
      <c r="BP40">
        <f>IF(G$40=TRUE, E40, 0)</f>
        <v>0</v>
      </c>
    </row>
    <row r="41" spans="1:68" ht="15.75" x14ac:dyDescent="0.25">
      <c r="A41" s="121"/>
      <c r="B41" s="108" t="s">
        <v>69</v>
      </c>
      <c r="C41" s="109"/>
      <c r="D41" s="110"/>
      <c r="E41" s="110"/>
      <c r="F41" s="111"/>
      <c r="G41" s="78"/>
      <c r="H41" s="47"/>
      <c r="I41" s="7"/>
      <c r="J41" s="7"/>
      <c r="K41" s="7"/>
      <c r="BO41">
        <f t="shared" ref="BO41:BO53" si="0">IF(G41=TRUE, D41, 0)</f>
        <v>0</v>
      </c>
      <c r="BP41">
        <f t="shared" ref="BP41:BP53" si="1">IF(G41=TRUE, E41, 0)</f>
        <v>0</v>
      </c>
    </row>
    <row r="42" spans="1:68" x14ac:dyDescent="0.25">
      <c r="A42" s="121"/>
      <c r="B42" s="112" t="s">
        <v>1</v>
      </c>
      <c r="C42" s="109" t="s">
        <v>61</v>
      </c>
      <c r="D42" s="113">
        <f>$D$31*(D10*D23*D23)</f>
        <v>2.2499999999999999E-2</v>
      </c>
      <c r="E42" s="113">
        <f>$D$31*(E10*E23*E23)</f>
        <v>8.8000000000000023E-2</v>
      </c>
      <c r="F42" s="111" t="s">
        <v>9</v>
      </c>
      <c r="G42" s="78" t="b">
        <v>1</v>
      </c>
      <c r="H42" s="47"/>
      <c r="I42" s="6"/>
      <c r="J42" s="8"/>
      <c r="K42" s="7"/>
      <c r="BO42">
        <f t="shared" si="0"/>
        <v>2.2499999999999999E-2</v>
      </c>
      <c r="BP42">
        <f t="shared" si="1"/>
        <v>8.8000000000000023E-2</v>
      </c>
    </row>
    <row r="43" spans="1:68" x14ac:dyDescent="0.25">
      <c r="A43" s="121"/>
      <c r="B43" s="114"/>
      <c r="C43" s="109"/>
      <c r="D43" s="113"/>
      <c r="E43" s="113"/>
      <c r="F43" s="111"/>
      <c r="G43" s="78"/>
      <c r="H43" s="47"/>
      <c r="I43" s="6"/>
      <c r="J43" s="8"/>
      <c r="K43" s="7"/>
      <c r="BO43">
        <f t="shared" si="0"/>
        <v>0</v>
      </c>
      <c r="BP43">
        <f t="shared" si="1"/>
        <v>0</v>
      </c>
    </row>
    <row r="44" spans="1:68" x14ac:dyDescent="0.25">
      <c r="A44" s="121"/>
      <c r="B44" s="112" t="s">
        <v>2</v>
      </c>
      <c r="C44" s="109" t="s">
        <v>61</v>
      </c>
      <c r="D44" s="113">
        <f>$D$32*(D11/1000*D21)</f>
        <v>0</v>
      </c>
      <c r="E44" s="113">
        <f>$D$32*(E11/1000*E21)</f>
        <v>0</v>
      </c>
      <c r="F44" s="111" t="s">
        <v>9</v>
      </c>
      <c r="G44" s="78" t="b">
        <v>0</v>
      </c>
      <c r="H44" s="47"/>
      <c r="I44" s="6"/>
      <c r="J44" s="8"/>
      <c r="K44" s="7"/>
      <c r="BO44">
        <f t="shared" si="0"/>
        <v>0</v>
      </c>
      <c r="BP44">
        <f t="shared" si="1"/>
        <v>0</v>
      </c>
    </row>
    <row r="45" spans="1:68" x14ac:dyDescent="0.25">
      <c r="A45" s="121"/>
      <c r="B45" s="114"/>
      <c r="C45" s="109"/>
      <c r="D45" s="113"/>
      <c r="E45" s="113"/>
      <c r="F45" s="111"/>
      <c r="G45" s="78"/>
      <c r="H45" s="47"/>
      <c r="I45" s="6"/>
      <c r="J45" s="8"/>
      <c r="K45" s="7"/>
      <c r="BO45">
        <f t="shared" si="0"/>
        <v>0</v>
      </c>
      <c r="BP45">
        <f t="shared" si="1"/>
        <v>0</v>
      </c>
    </row>
    <row r="46" spans="1:68" ht="45" x14ac:dyDescent="0.25">
      <c r="A46" s="121"/>
      <c r="B46" s="115" t="s">
        <v>56</v>
      </c>
      <c r="C46" s="109" t="s">
        <v>61</v>
      </c>
      <c r="D46" s="113">
        <f>$D$33*(0.2*D21*D12/1000)</f>
        <v>2.7840000000000004E-2</v>
      </c>
      <c r="E46" s="113">
        <f>$D$33*(0.2*E21*E12/1000)</f>
        <v>3.696E-2</v>
      </c>
      <c r="F46" s="111" t="s">
        <v>9</v>
      </c>
      <c r="G46" s="78" t="b">
        <v>1</v>
      </c>
      <c r="H46" s="47"/>
      <c r="J46" s="8"/>
      <c r="K46" s="7"/>
      <c r="BO46">
        <f t="shared" si="0"/>
        <v>2.7840000000000004E-2</v>
      </c>
      <c r="BP46">
        <f t="shared" si="1"/>
        <v>3.696E-2</v>
      </c>
    </row>
    <row r="47" spans="1:68" x14ac:dyDescent="0.25">
      <c r="A47" s="121"/>
      <c r="B47" s="80"/>
      <c r="C47" s="72"/>
      <c r="D47" s="75"/>
      <c r="E47" s="75"/>
      <c r="F47" s="74"/>
      <c r="G47" s="78"/>
      <c r="H47" s="47"/>
      <c r="I47" s="12"/>
      <c r="J47" s="8"/>
      <c r="K47" s="7"/>
      <c r="BO47">
        <f t="shared" si="0"/>
        <v>0</v>
      </c>
      <c r="BP47">
        <f t="shared" si="1"/>
        <v>0</v>
      </c>
    </row>
    <row r="48" spans="1:68" ht="15.75" x14ac:dyDescent="0.25">
      <c r="A48" s="121"/>
      <c r="B48" s="81" t="s">
        <v>50</v>
      </c>
      <c r="C48" s="69"/>
      <c r="D48" s="70"/>
      <c r="E48" s="70"/>
      <c r="F48" s="71"/>
      <c r="G48" s="78"/>
      <c r="H48" s="47"/>
      <c r="I48" s="6"/>
      <c r="J48" s="8"/>
      <c r="K48" s="7"/>
      <c r="BO48">
        <f t="shared" si="0"/>
        <v>0</v>
      </c>
      <c r="BP48">
        <f t="shared" si="1"/>
        <v>0</v>
      </c>
    </row>
    <row r="49" spans="1:68" x14ac:dyDescent="0.25">
      <c r="A49" s="121"/>
      <c r="B49" s="126" t="s">
        <v>77</v>
      </c>
      <c r="C49" s="69" t="s">
        <v>61</v>
      </c>
      <c r="D49" s="70">
        <f>$D$35*((D26/1000)*(D26/1000)*(2*D16+D17))</f>
        <v>2.2249999999999999E-2</v>
      </c>
      <c r="E49" s="70">
        <f>$D$35*((E26/1000)*(E26/1000)*(2*E16+E17))</f>
        <v>6.9750000000000006E-2</v>
      </c>
      <c r="F49" s="71" t="s">
        <v>9</v>
      </c>
      <c r="G49" s="78" t="b">
        <v>1</v>
      </c>
      <c r="H49" s="47"/>
      <c r="I49" s="6"/>
      <c r="J49" s="8"/>
      <c r="K49" s="7"/>
      <c r="BO49">
        <f t="shared" si="0"/>
        <v>2.2249999999999999E-2</v>
      </c>
      <c r="BP49">
        <f t="shared" si="1"/>
        <v>6.9750000000000006E-2</v>
      </c>
    </row>
    <row r="50" spans="1:68" x14ac:dyDescent="0.25">
      <c r="A50" s="121"/>
      <c r="B50" s="126"/>
      <c r="C50" s="69"/>
      <c r="D50" s="70"/>
      <c r="E50" s="70"/>
      <c r="F50" s="71"/>
      <c r="G50" s="78"/>
      <c r="H50" s="47"/>
      <c r="I50" s="6"/>
      <c r="J50" s="8"/>
      <c r="K50" s="7"/>
      <c r="BO50">
        <f t="shared" si="0"/>
        <v>0</v>
      </c>
      <c r="BP50">
        <f t="shared" si="1"/>
        <v>0</v>
      </c>
    </row>
    <row r="51" spans="1:68" x14ac:dyDescent="0.25">
      <c r="A51" s="121"/>
      <c r="B51" s="82"/>
      <c r="C51" s="72"/>
      <c r="D51" s="75"/>
      <c r="E51" s="75"/>
      <c r="F51" s="74"/>
      <c r="G51" s="78"/>
      <c r="H51" s="47"/>
      <c r="I51" s="6"/>
      <c r="J51" s="8"/>
      <c r="K51" s="7"/>
      <c r="BO51">
        <f t="shared" si="0"/>
        <v>0</v>
      </c>
      <c r="BP51">
        <f t="shared" si="1"/>
        <v>0</v>
      </c>
    </row>
    <row r="52" spans="1:68" x14ac:dyDescent="0.25">
      <c r="A52" s="121"/>
      <c r="B52" s="89" t="s">
        <v>70</v>
      </c>
      <c r="C52" s="90"/>
      <c r="D52" s="90"/>
      <c r="E52" s="90"/>
      <c r="F52" s="90"/>
      <c r="G52" s="78"/>
      <c r="H52" s="47"/>
      <c r="I52" s="6"/>
      <c r="J52" s="8"/>
      <c r="K52" s="7"/>
      <c r="BO52">
        <f t="shared" si="0"/>
        <v>0</v>
      </c>
      <c r="BP52">
        <f t="shared" si="1"/>
        <v>0</v>
      </c>
    </row>
    <row r="53" spans="1:68" x14ac:dyDescent="0.25">
      <c r="A53" s="121"/>
      <c r="B53" s="91" t="s">
        <v>53</v>
      </c>
      <c r="C53" s="92" t="s">
        <v>52</v>
      </c>
      <c r="D53" s="93">
        <f>$D$34*(D24*(D25/1000))</f>
        <v>0.12</v>
      </c>
      <c r="E53" s="93">
        <f>$D$34*(E24*(E25/1000))</f>
        <v>0.16800000000000001</v>
      </c>
      <c r="F53" s="94" t="s">
        <v>9</v>
      </c>
      <c r="G53" s="78" t="b">
        <v>1</v>
      </c>
      <c r="H53" s="47"/>
      <c r="I53" s="6"/>
      <c r="J53" s="8"/>
      <c r="K53" s="7"/>
      <c r="BO53">
        <f t="shared" si="0"/>
        <v>0.12</v>
      </c>
      <c r="BP53">
        <f t="shared" si="1"/>
        <v>0.16800000000000001</v>
      </c>
    </row>
    <row r="54" spans="1:68" ht="15.75" thickBot="1" x14ac:dyDescent="0.3">
      <c r="A54" s="121"/>
      <c r="B54" s="83"/>
      <c r="C54" s="72"/>
      <c r="D54" s="75"/>
      <c r="E54" s="75"/>
      <c r="F54" s="74"/>
      <c r="G54" s="84"/>
      <c r="H54" s="16"/>
    </row>
    <row r="55" spans="1:68" ht="15.75" thickBot="1" x14ac:dyDescent="0.3">
      <c r="C55" s="85" t="s">
        <v>58</v>
      </c>
      <c r="D55" s="86">
        <f>SUM(BO39:BO53)</f>
        <v>0.23579</v>
      </c>
      <c r="E55" s="86">
        <f>SUM(BP39:BP53)</f>
        <v>0.43691000000000002</v>
      </c>
      <c r="F55" s="87" t="s">
        <v>9</v>
      </c>
      <c r="G55" t="s">
        <v>63</v>
      </c>
    </row>
  </sheetData>
  <mergeCells count="10">
    <mergeCell ref="A7:A28"/>
    <mergeCell ref="H7:Q7"/>
    <mergeCell ref="A38:A54"/>
    <mergeCell ref="B31:C31"/>
    <mergeCell ref="E31:E33"/>
    <mergeCell ref="B32:C32"/>
    <mergeCell ref="B33:C33"/>
    <mergeCell ref="B34:C34"/>
    <mergeCell ref="B35:C35"/>
    <mergeCell ref="B49:B50"/>
  </mergeCells>
  <conditionalFormatting sqref="E31:E33">
    <cfRule type="expression" dxfId="3" priority="3">
      <formula>OR(D31+D32+D33&lt;&gt;2, D31+D32+D33&gt;2)</formula>
    </cfRule>
    <cfRule type="expression" dxfId="2" priority="4">
      <formula>AND(D31+D32+D33&gt;-1, D31+D32+D33&lt;3)</formula>
    </cfRule>
  </conditionalFormatting>
  <conditionalFormatting sqref="E34:E35">
    <cfRule type="expression" dxfId="1" priority="1">
      <formula>OR(D34&lt;0, D34&gt;2)</formula>
    </cfRule>
    <cfRule type="expression" dxfId="0" priority="2">
      <formula>AND(D34&gt;-1, D34&lt;3)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37</xdr:row>
                    <xdr:rowOff>219075</xdr:rowOff>
                  </from>
                  <to>
                    <xdr:col>6</xdr:col>
                    <xdr:colOff>314325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_x000a_">
                <anchor moveWithCells="1">
                  <from>
                    <xdr:col>6</xdr:col>
                    <xdr:colOff>19050</xdr:colOff>
                    <xdr:row>40</xdr:row>
                    <xdr:rowOff>190500</xdr:rowOff>
                  </from>
                  <to>
                    <xdr:col>6</xdr:col>
                    <xdr:colOff>323850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42</xdr:row>
                    <xdr:rowOff>161925</xdr:rowOff>
                  </from>
                  <to>
                    <xdr:col>6</xdr:col>
                    <xdr:colOff>314325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_x000a_">
                <anchor moveWithCells="1">
                  <from>
                    <xdr:col>6</xdr:col>
                    <xdr:colOff>19050</xdr:colOff>
                    <xdr:row>45</xdr:row>
                    <xdr:rowOff>9525</xdr:rowOff>
                  </from>
                  <to>
                    <xdr:col>6</xdr:col>
                    <xdr:colOff>323850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_x000a_">
                <anchor moveWithCells="1">
                  <from>
                    <xdr:col>6</xdr:col>
                    <xdr:colOff>19050</xdr:colOff>
                    <xdr:row>51</xdr:row>
                    <xdr:rowOff>161925</xdr:rowOff>
                  </from>
                  <to>
                    <xdr:col>6</xdr:col>
                    <xdr:colOff>323850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40</xdr:row>
                    <xdr:rowOff>219075</xdr:rowOff>
                  </from>
                  <to>
                    <xdr:col>6</xdr:col>
                    <xdr:colOff>314325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42</xdr:row>
                    <xdr:rowOff>219075</xdr:rowOff>
                  </from>
                  <to>
                    <xdr:col>6</xdr:col>
                    <xdr:colOff>314325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45</xdr:row>
                    <xdr:rowOff>219075</xdr:rowOff>
                  </from>
                  <to>
                    <xdr:col>6</xdr:col>
                    <xdr:colOff>314325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47</xdr:row>
                    <xdr:rowOff>219075</xdr:rowOff>
                  </from>
                  <to>
                    <xdr:col>6</xdr:col>
                    <xdr:colOff>314325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 altText="_x000a_">
                <anchor moveWithCells="1">
                  <from>
                    <xdr:col>6</xdr:col>
                    <xdr:colOff>9525</xdr:colOff>
                    <xdr:row>51</xdr:row>
                    <xdr:rowOff>219075</xdr:rowOff>
                  </from>
                  <to>
                    <xdr:col>6</xdr:col>
                    <xdr:colOff>314325</xdr:colOff>
                    <xdr:row>53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7"/>
  <sheetViews>
    <sheetView workbookViewId="0">
      <selection activeCell="K8" sqref="K8:P8"/>
    </sheetView>
  </sheetViews>
  <sheetFormatPr defaultRowHeight="15" x14ac:dyDescent="0.25"/>
  <cols>
    <col min="1" max="1" width="5.42578125" customWidth="1"/>
    <col min="2" max="2" width="23.28515625" customWidth="1"/>
    <col min="3" max="3" width="13.140625" customWidth="1"/>
    <col min="4" max="4" width="11.28515625" customWidth="1"/>
    <col min="5" max="5" width="7.85546875" customWidth="1"/>
    <col min="6" max="6" width="11.42578125" customWidth="1"/>
    <col min="7" max="7" width="11.5703125" customWidth="1"/>
    <col min="10" max="10" width="6.5703125" customWidth="1"/>
    <col min="11" max="11" width="9" customWidth="1"/>
    <col min="12" max="12" width="15.140625" customWidth="1"/>
    <col min="13" max="13" width="5" customWidth="1"/>
    <col min="14" max="14" width="15.42578125" customWidth="1"/>
    <col min="15" max="15" width="5" customWidth="1"/>
    <col min="16" max="16" width="18.140625" customWidth="1"/>
    <col min="17" max="17" width="9" customWidth="1"/>
  </cols>
  <sheetData>
    <row r="1" spans="2:38" ht="15" customHeight="1" x14ac:dyDescent="0.25"/>
    <row r="2" spans="2:38" ht="15" customHeight="1" x14ac:dyDescent="0.3">
      <c r="D2" s="2" t="s">
        <v>22</v>
      </c>
    </row>
    <row r="3" spans="2:38" ht="15" customHeight="1" x14ac:dyDescent="0.3">
      <c r="B3" s="127" t="s">
        <v>23</v>
      </c>
      <c r="C3" s="127"/>
      <c r="D3" s="2"/>
    </row>
    <row r="4" spans="2:38" ht="15" customHeight="1" x14ac:dyDescent="0.3">
      <c r="B4" s="1" t="s">
        <v>24</v>
      </c>
      <c r="C4" s="18" t="s">
        <v>28</v>
      </c>
      <c r="D4" s="2"/>
    </row>
    <row r="5" spans="2:38" ht="15" customHeight="1" x14ac:dyDescent="0.3">
      <c r="B5" s="1" t="s">
        <v>26</v>
      </c>
      <c r="C5" s="18">
        <v>64</v>
      </c>
      <c r="D5" s="2"/>
    </row>
    <row r="6" spans="2:38" ht="15" customHeight="1" x14ac:dyDescent="0.25">
      <c r="B6" s="1" t="s">
        <v>25</v>
      </c>
      <c r="C6" s="18" t="s">
        <v>29</v>
      </c>
    </row>
    <row r="7" spans="2:38" ht="15" customHeight="1" thickBot="1" x14ac:dyDescent="0.3">
      <c r="B7" s="1"/>
      <c r="C7" s="18"/>
      <c r="G7" s="17"/>
      <c r="H7" s="17"/>
      <c r="I7" s="17"/>
      <c r="J7" s="17"/>
      <c r="K7" s="17"/>
      <c r="L7" s="17"/>
      <c r="M7" s="17"/>
      <c r="N7" s="17"/>
      <c r="O7" s="17"/>
    </row>
    <row r="8" spans="2:38" ht="31.5" customHeight="1" thickBot="1" x14ac:dyDescent="0.3">
      <c r="B8" s="128" t="s">
        <v>32</v>
      </c>
      <c r="C8" s="128"/>
      <c r="G8" s="17"/>
      <c r="H8" s="17"/>
      <c r="I8" s="17"/>
      <c r="J8" s="17"/>
      <c r="K8" s="130" t="s">
        <v>78</v>
      </c>
      <c r="L8" s="131"/>
      <c r="M8" s="131"/>
      <c r="N8" s="131"/>
      <c r="O8" s="131"/>
      <c r="P8" s="132"/>
      <c r="Q8" s="21"/>
    </row>
    <row r="9" spans="2:38" ht="15" customHeight="1" x14ac:dyDescent="0.25">
      <c r="B9" s="1" t="s">
        <v>30</v>
      </c>
      <c r="C9" s="18">
        <v>25</v>
      </c>
      <c r="D9" s="4" t="s">
        <v>31</v>
      </c>
      <c r="K9" s="133" t="s">
        <v>37</v>
      </c>
      <c r="L9" s="134"/>
      <c r="M9" s="134"/>
      <c r="N9" s="134"/>
      <c r="O9" s="134"/>
      <c r="P9" s="135"/>
      <c r="Q9" s="7"/>
    </row>
    <row r="10" spans="2:38" ht="15" customHeight="1" x14ac:dyDescent="0.25">
      <c r="B10" s="1" t="s">
        <v>27</v>
      </c>
      <c r="C10" s="18">
        <v>1</v>
      </c>
      <c r="D10" s="4" t="s">
        <v>31</v>
      </c>
      <c r="K10" s="27" t="s">
        <v>40</v>
      </c>
      <c r="L10" s="28" t="s">
        <v>41</v>
      </c>
      <c r="M10" s="29" t="s">
        <v>38</v>
      </c>
      <c r="N10" s="28" t="s">
        <v>42</v>
      </c>
      <c r="O10" s="28" t="s">
        <v>39</v>
      </c>
      <c r="P10" s="30" t="s">
        <v>43</v>
      </c>
      <c r="Q10" s="7"/>
    </row>
    <row r="11" spans="2:38" ht="15" customHeight="1" x14ac:dyDescent="0.25">
      <c r="K11" s="27" t="s">
        <v>40</v>
      </c>
      <c r="L11" s="22">
        <v>125</v>
      </c>
      <c r="M11" s="28"/>
      <c r="N11" s="22">
        <v>25</v>
      </c>
      <c r="O11" s="28"/>
      <c r="P11" s="23">
        <v>0.128</v>
      </c>
      <c r="Q11" s="7"/>
    </row>
    <row r="12" spans="2:38" ht="15" customHeight="1" x14ac:dyDescent="0.25">
      <c r="B12" s="129" t="s">
        <v>33</v>
      </c>
      <c r="C12" s="129"/>
      <c r="D12" s="129"/>
      <c r="E12" s="129"/>
      <c r="F12" s="129"/>
      <c r="G12" s="129"/>
      <c r="H12" s="129"/>
      <c r="I12" s="129"/>
      <c r="K12" s="27"/>
      <c r="L12" s="28"/>
      <c r="M12" s="28"/>
      <c r="N12" s="28"/>
      <c r="O12" s="28"/>
      <c r="P12" s="30"/>
      <c r="Q12" s="7"/>
    </row>
    <row r="13" spans="2:38" ht="15" customHeight="1" thickBot="1" x14ac:dyDescent="0.3">
      <c r="B13" s="32"/>
      <c r="C13" s="32"/>
      <c r="D13" s="32"/>
      <c r="E13" s="32"/>
      <c r="F13" s="32"/>
      <c r="G13" s="33"/>
      <c r="H13" s="32"/>
      <c r="I13" s="32"/>
      <c r="K13" s="25" t="s">
        <v>44</v>
      </c>
      <c r="L13" s="26">
        <f>L11+(N11*P11)</f>
        <v>128.19999999999999</v>
      </c>
      <c r="M13" s="24"/>
      <c r="N13" s="24"/>
      <c r="O13" s="24"/>
      <c r="P13" s="31"/>
      <c r="Q13" s="7"/>
      <c r="AK13" t="s">
        <v>34</v>
      </c>
      <c r="AL13" t="s">
        <v>35</v>
      </c>
    </row>
    <row r="14" spans="2:38" ht="15" customHeight="1" x14ac:dyDescent="0.25">
      <c r="B14" s="32"/>
      <c r="C14" s="32"/>
      <c r="D14" s="32"/>
      <c r="E14" s="32"/>
      <c r="F14" s="32"/>
      <c r="G14" s="32"/>
      <c r="H14" s="32"/>
      <c r="I14" s="32"/>
      <c r="K14" s="18"/>
      <c r="L14" s="18"/>
      <c r="M14" s="18"/>
      <c r="N14" s="18"/>
      <c r="O14" s="18"/>
      <c r="P14" s="18"/>
      <c r="AK14">
        <v>-40</v>
      </c>
      <c r="AL14">
        <v>3.2</v>
      </c>
    </row>
    <row r="15" spans="2:38" ht="15" customHeight="1" x14ac:dyDescent="0.25">
      <c r="B15" s="32"/>
      <c r="C15" s="32"/>
      <c r="D15" s="32"/>
      <c r="E15" s="32"/>
      <c r="F15" s="32"/>
      <c r="G15" s="32"/>
      <c r="H15" s="32"/>
      <c r="I15" s="32"/>
      <c r="K15" s="18"/>
      <c r="L15" s="18"/>
      <c r="M15" s="18"/>
      <c r="N15" s="18"/>
      <c r="O15" s="18"/>
      <c r="P15" s="18"/>
      <c r="AK15">
        <v>-30</v>
      </c>
      <c r="AL15">
        <v>3.2</v>
      </c>
    </row>
    <row r="16" spans="2:38" ht="15" customHeight="1" x14ac:dyDescent="0.25">
      <c r="B16" s="32"/>
      <c r="C16" s="32"/>
      <c r="D16" s="32"/>
      <c r="E16" s="32"/>
      <c r="F16" s="32"/>
      <c r="G16" s="32"/>
      <c r="H16" s="32"/>
      <c r="I16" s="32"/>
      <c r="AK16">
        <v>-20</v>
      </c>
      <c r="AL16">
        <v>3.2</v>
      </c>
    </row>
    <row r="17" spans="2:38" ht="15" customHeight="1" x14ac:dyDescent="0.25">
      <c r="B17" s="32"/>
      <c r="C17" s="32"/>
      <c r="D17" s="32"/>
      <c r="E17" s="32"/>
      <c r="F17" s="32"/>
      <c r="G17" s="32"/>
      <c r="H17" s="32"/>
      <c r="I17" s="32"/>
      <c r="AK17">
        <v>-10</v>
      </c>
      <c r="AL17">
        <v>3.2</v>
      </c>
    </row>
    <row r="18" spans="2:38" ht="15" customHeight="1" x14ac:dyDescent="0.25">
      <c r="B18" s="32"/>
      <c r="C18" s="32"/>
      <c r="D18" s="32"/>
      <c r="E18" s="32"/>
      <c r="F18" s="32"/>
      <c r="G18" s="32"/>
      <c r="H18" s="32"/>
      <c r="I18" s="32"/>
      <c r="AK18">
        <v>0</v>
      </c>
      <c r="AL18">
        <v>3.2</v>
      </c>
    </row>
    <row r="19" spans="2:38" ht="15" customHeight="1" x14ac:dyDescent="0.25">
      <c r="B19" s="32"/>
      <c r="C19" s="32"/>
      <c r="D19" s="32"/>
      <c r="E19" s="32"/>
      <c r="F19" s="32"/>
      <c r="G19" s="32"/>
      <c r="H19" s="32"/>
      <c r="I19" s="32"/>
      <c r="AK19">
        <v>10</v>
      </c>
      <c r="AL19">
        <v>3.2</v>
      </c>
    </row>
    <row r="20" spans="2:38" ht="15" customHeight="1" x14ac:dyDescent="0.25">
      <c r="B20" s="32"/>
      <c r="C20" s="32"/>
      <c r="D20" s="32"/>
      <c r="E20" s="32"/>
      <c r="F20" s="32"/>
      <c r="G20" s="34"/>
      <c r="H20" s="34"/>
      <c r="I20" s="34"/>
      <c r="AK20">
        <v>20</v>
      </c>
      <c r="AL20">
        <v>3.2</v>
      </c>
    </row>
    <row r="21" spans="2:38" ht="15" customHeight="1" x14ac:dyDescent="0.25">
      <c r="B21" s="32"/>
      <c r="C21" s="32"/>
      <c r="D21" s="32"/>
      <c r="E21" s="32"/>
      <c r="F21" s="32"/>
      <c r="G21" s="34"/>
      <c r="H21" s="34"/>
      <c r="I21" s="34"/>
      <c r="AK21">
        <v>30</v>
      </c>
      <c r="AL21">
        <v>3.2</v>
      </c>
    </row>
    <row r="22" spans="2:38" ht="15" customHeight="1" x14ac:dyDescent="0.25">
      <c r="B22" s="32"/>
      <c r="C22" s="32"/>
      <c r="D22" s="32"/>
      <c r="E22" s="32"/>
      <c r="F22" s="32"/>
      <c r="G22" s="35"/>
      <c r="H22" s="36"/>
      <c r="I22" s="34"/>
      <c r="AK22">
        <v>40</v>
      </c>
      <c r="AL22">
        <v>3.2</v>
      </c>
    </row>
    <row r="23" spans="2:38" ht="15" customHeight="1" x14ac:dyDescent="0.25">
      <c r="B23" s="32"/>
      <c r="C23" s="32"/>
      <c r="D23" s="32"/>
      <c r="E23" s="32"/>
      <c r="F23" s="32"/>
      <c r="G23" s="35"/>
      <c r="H23" s="36"/>
      <c r="I23" s="34"/>
      <c r="AK23">
        <v>50</v>
      </c>
      <c r="AL23">
        <v>3.2</v>
      </c>
    </row>
    <row r="24" spans="2:38" ht="15" customHeight="1" x14ac:dyDescent="0.25">
      <c r="B24" s="32"/>
      <c r="C24" s="32"/>
      <c r="D24" s="32"/>
      <c r="E24" s="32"/>
      <c r="F24" s="32"/>
      <c r="G24" s="35"/>
      <c r="H24" s="36"/>
      <c r="I24" s="34"/>
      <c r="AK24">
        <v>60</v>
      </c>
      <c r="AL24">
        <v>3.2</v>
      </c>
    </row>
    <row r="25" spans="2:38" ht="15" customHeight="1" x14ac:dyDescent="0.25">
      <c r="B25" s="32"/>
      <c r="C25" s="32"/>
      <c r="D25" s="32"/>
      <c r="E25" s="32"/>
      <c r="F25" s="32"/>
      <c r="G25" s="35"/>
      <c r="H25" s="36"/>
      <c r="I25" s="34"/>
      <c r="AK25">
        <v>70</v>
      </c>
      <c r="AL25">
        <v>3.2</v>
      </c>
    </row>
    <row r="26" spans="2:38" x14ac:dyDescent="0.25">
      <c r="B26" s="32"/>
      <c r="C26" s="32"/>
      <c r="D26" s="32"/>
      <c r="E26" s="32"/>
      <c r="F26" s="32"/>
      <c r="G26" s="35"/>
      <c r="H26" s="36"/>
      <c r="I26" s="34"/>
      <c r="AK26">
        <v>75</v>
      </c>
      <c r="AL26">
        <f>AL25-(0.04*(AK26-AK25))</f>
        <v>3</v>
      </c>
    </row>
    <row r="27" spans="2:38" x14ac:dyDescent="0.25">
      <c r="B27" s="32"/>
      <c r="C27" s="32"/>
      <c r="D27" s="32"/>
      <c r="E27" s="32"/>
      <c r="F27" s="32"/>
      <c r="G27" s="37"/>
      <c r="H27" s="36"/>
      <c r="I27" s="34"/>
      <c r="AK27">
        <v>80</v>
      </c>
      <c r="AL27">
        <f t="shared" ref="AL27:AL37" si="0">AL26-(0.04*(AK27-AK26))</f>
        <v>2.8</v>
      </c>
    </row>
    <row r="28" spans="2:38" x14ac:dyDescent="0.25">
      <c r="B28" s="32"/>
      <c r="C28" s="32"/>
      <c r="D28" s="32"/>
      <c r="E28" s="32"/>
      <c r="F28" s="32"/>
      <c r="G28" s="35"/>
      <c r="H28" s="36"/>
      <c r="I28" s="34"/>
      <c r="AK28">
        <v>85</v>
      </c>
      <c r="AL28">
        <f t="shared" si="0"/>
        <v>2.5999999999999996</v>
      </c>
    </row>
    <row r="29" spans="2:38" x14ac:dyDescent="0.25">
      <c r="B29" s="32"/>
      <c r="C29" s="32"/>
      <c r="D29" s="32"/>
      <c r="E29" s="32"/>
      <c r="F29" s="32"/>
      <c r="G29" s="35"/>
      <c r="H29" s="36"/>
      <c r="I29" s="34"/>
      <c r="AK29">
        <v>90</v>
      </c>
      <c r="AL29">
        <f t="shared" si="0"/>
        <v>2.3999999999999995</v>
      </c>
    </row>
    <row r="30" spans="2:38" x14ac:dyDescent="0.25">
      <c r="B30" s="32"/>
      <c r="C30" s="32"/>
      <c r="D30" s="32"/>
      <c r="E30" s="32"/>
      <c r="F30" s="32"/>
      <c r="G30" s="34"/>
      <c r="H30" s="36"/>
      <c r="I30" s="34"/>
      <c r="AK30">
        <v>95</v>
      </c>
      <c r="AL30">
        <f t="shared" si="0"/>
        <v>2.1999999999999993</v>
      </c>
    </row>
    <row r="31" spans="2:38" x14ac:dyDescent="0.25">
      <c r="B31" s="32"/>
      <c r="C31" s="32"/>
      <c r="D31" s="32"/>
      <c r="E31" s="32"/>
      <c r="F31" s="32"/>
      <c r="G31" s="35"/>
      <c r="H31" s="36"/>
      <c r="I31" s="34"/>
      <c r="AK31">
        <v>100</v>
      </c>
      <c r="AL31">
        <f t="shared" si="0"/>
        <v>1.9999999999999993</v>
      </c>
    </row>
    <row r="32" spans="2:38" x14ac:dyDescent="0.25">
      <c r="B32" s="32"/>
      <c r="C32" s="32"/>
      <c r="D32" s="32"/>
      <c r="E32" s="32"/>
      <c r="F32" s="32"/>
      <c r="G32" s="35"/>
      <c r="H32" s="36"/>
      <c r="I32" s="34"/>
      <c r="AK32">
        <v>105</v>
      </c>
      <c r="AL32">
        <f t="shared" si="0"/>
        <v>1.7999999999999994</v>
      </c>
    </row>
    <row r="33" spans="2:38" x14ac:dyDescent="0.25">
      <c r="B33" s="32"/>
      <c r="C33" s="32"/>
      <c r="D33" s="32"/>
      <c r="E33" s="32"/>
      <c r="F33" s="32"/>
      <c r="G33" s="32"/>
      <c r="H33" s="32"/>
      <c r="I33" s="32"/>
      <c r="AK33">
        <v>110</v>
      </c>
      <c r="AL33">
        <f t="shared" si="0"/>
        <v>1.5999999999999994</v>
      </c>
    </row>
    <row r="34" spans="2:38" x14ac:dyDescent="0.25">
      <c r="B34" s="32"/>
      <c r="C34" s="32"/>
      <c r="D34" s="32"/>
      <c r="E34" s="32"/>
      <c r="F34" s="32"/>
      <c r="G34" s="32"/>
      <c r="H34" s="32"/>
      <c r="I34" s="32"/>
      <c r="AK34">
        <v>115</v>
      </c>
      <c r="AL34">
        <f t="shared" si="0"/>
        <v>1.3999999999999995</v>
      </c>
    </row>
    <row r="35" spans="2:38" x14ac:dyDescent="0.25">
      <c r="B35" s="32"/>
      <c r="C35" s="32"/>
      <c r="D35" s="32"/>
      <c r="E35" s="32"/>
      <c r="F35" s="32"/>
      <c r="G35" s="32"/>
      <c r="H35" s="32"/>
      <c r="I35" s="32"/>
      <c r="AK35">
        <v>120</v>
      </c>
      <c r="AL35">
        <f t="shared" si="0"/>
        <v>1.1999999999999995</v>
      </c>
    </row>
    <row r="36" spans="2:38" x14ac:dyDescent="0.25">
      <c r="AK36">
        <v>125</v>
      </c>
      <c r="AL36">
        <f t="shared" si="0"/>
        <v>0.99999999999999956</v>
      </c>
    </row>
    <row r="37" spans="2:38" x14ac:dyDescent="0.25">
      <c r="AK37">
        <v>130</v>
      </c>
      <c r="AL37">
        <f t="shared" si="0"/>
        <v>0.7999999999999996</v>
      </c>
    </row>
  </sheetData>
  <mergeCells count="5">
    <mergeCell ref="B3:C3"/>
    <mergeCell ref="B8:C8"/>
    <mergeCell ref="B12:I12"/>
    <mergeCell ref="K8:P8"/>
    <mergeCell ref="K9:P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 REG</vt:lpstr>
      <vt:lpstr>EXT REG</vt:lpstr>
      <vt:lpstr>PKG</vt:lpstr>
    </vt:vector>
  </TitlesOfParts>
  <Company>Maxim Integrated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Reinhardt Wagner</dc:creator>
  <cp:lastModifiedBy>Carrie R. Batson</cp:lastModifiedBy>
  <cp:lastPrinted>2016-08-08T11:32:11Z</cp:lastPrinted>
  <dcterms:created xsi:type="dcterms:W3CDTF">2016-08-05T08:52:44Z</dcterms:created>
  <dcterms:modified xsi:type="dcterms:W3CDTF">2017-07-21T13:22:26Z</dcterms:modified>
</cp:coreProperties>
</file>