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5" windowWidth="21840" windowHeight="13740"/>
  </bookViews>
  <sheets>
    <sheet name="Sheet1" sheetId="1" r:id="rId1"/>
    <sheet name="Sheet2" sheetId="2" r:id="rId2"/>
    <sheet name="Sheet3" sheetId="3" r:id="rId3"/>
  </sheets>
  <definedNames>
    <definedName name="Vr">Sheet1!$B$2</definedName>
  </definedNames>
  <calcPr calcId="145621"/>
</workbook>
</file>

<file path=xl/calcChain.xml><?xml version="1.0" encoding="utf-8"?>
<calcChain xmlns="http://schemas.openxmlformats.org/spreadsheetml/2006/main">
  <c r="H31" i="1" l="1"/>
  <c r="H32" i="1"/>
  <c r="H33" i="1"/>
  <c r="H34" i="1"/>
  <c r="H35" i="1"/>
  <c r="H30" i="1"/>
  <c r="E35" i="1"/>
  <c r="E34" i="1"/>
  <c r="G34" i="1" s="1"/>
  <c r="E33" i="1"/>
  <c r="E32" i="1"/>
  <c r="E31" i="1"/>
  <c r="E30" i="1"/>
  <c r="G30" i="1" s="1"/>
  <c r="F30" i="1" s="1"/>
  <c r="D35" i="1"/>
  <c r="D34" i="1"/>
  <c r="D33" i="1"/>
  <c r="D32" i="1"/>
  <c r="D31" i="1"/>
  <c r="D30" i="1"/>
  <c r="C35" i="1"/>
  <c r="C34" i="1"/>
  <c r="C33" i="1"/>
  <c r="C32" i="1"/>
  <c r="C31" i="1"/>
  <c r="C30" i="1"/>
  <c r="B35" i="1"/>
  <c r="B33" i="1"/>
  <c r="B31" i="1"/>
  <c r="G31" i="1" s="1"/>
  <c r="F31" i="1" s="1"/>
  <c r="D16" i="1"/>
  <c r="D14" i="1"/>
  <c r="B16" i="1"/>
  <c r="B14" i="1"/>
  <c r="C26" i="1"/>
  <c r="B5" i="1"/>
  <c r="A16" i="1" s="1"/>
  <c r="A35" i="1" s="1"/>
  <c r="B4" i="1"/>
  <c r="A14" i="1" s="1"/>
  <c r="A30" i="1" s="1"/>
  <c r="A15" i="1"/>
  <c r="A32" i="1" s="1"/>
  <c r="I30" i="1" l="1"/>
  <c r="J34" i="1"/>
  <c r="G33" i="1"/>
  <c r="J33" i="1" s="1"/>
  <c r="G35" i="1"/>
  <c r="J35" i="1" s="1"/>
  <c r="F34" i="1"/>
  <c r="I34" i="1" s="1"/>
  <c r="I31" i="1"/>
  <c r="G32" i="1"/>
  <c r="F32" i="1" s="1"/>
  <c r="I32" i="1" s="1"/>
  <c r="J30" i="1"/>
  <c r="J31" i="1"/>
  <c r="B8" i="1"/>
  <c r="B9" i="1" s="1"/>
  <c r="A34" i="1"/>
  <c r="C15" i="1"/>
  <c r="E15" i="1" s="1"/>
  <c r="F15" i="1" s="1"/>
  <c r="A33" i="1"/>
  <c r="A31" i="1"/>
  <c r="K30" i="1" l="1"/>
  <c r="F33" i="1"/>
  <c r="I33" i="1" s="1"/>
  <c r="K33" i="1" s="1"/>
  <c r="F35" i="1"/>
  <c r="I35" i="1" s="1"/>
  <c r="K35" i="1" s="1"/>
  <c r="K34" i="1"/>
  <c r="K31" i="1"/>
  <c r="L31" i="1" s="1"/>
  <c r="J32" i="1"/>
  <c r="K32" i="1" s="1"/>
  <c r="C22" i="1"/>
  <c r="C23" i="1" s="1"/>
  <c r="C16" i="1"/>
  <c r="E16" i="1" s="1"/>
  <c r="F16" i="1" s="1"/>
  <c r="C14" i="1"/>
  <c r="E14" i="1" s="1"/>
  <c r="F14" i="1" s="1"/>
  <c r="B10" i="1"/>
  <c r="L33" i="1" l="1"/>
  <c r="L35" i="1"/>
  <c r="F17" i="1"/>
</calcChain>
</file>

<file path=xl/sharedStrings.xml><?xml version="1.0" encoding="utf-8"?>
<sst xmlns="http://schemas.openxmlformats.org/spreadsheetml/2006/main" count="64" uniqueCount="40">
  <si>
    <t>R1</t>
  </si>
  <si>
    <t>R2</t>
  </si>
  <si>
    <t>R3</t>
  </si>
  <si>
    <t>Resolution</t>
  </si>
  <si>
    <t>R2a</t>
  </si>
  <si>
    <t>Insert real 1% values &amp; calculate idea R2 value</t>
  </si>
  <si>
    <t>Calculate the output voltage resolution</t>
  </si>
  <si>
    <t>Tap</t>
  </si>
  <si>
    <t>Rph</t>
  </si>
  <si>
    <t>Rpl</t>
  </si>
  <si>
    <t>Ideal</t>
  </si>
  <si>
    <t>Calculating a Resistor Divider for PSU Feedback</t>
  </si>
  <si>
    <t>Enter an arbirary value for the resistor string</t>
  </si>
  <si>
    <t>Calculated ideal value for the bottom resistor</t>
  </si>
  <si>
    <t>Calculated ideal value for the middle resistor</t>
  </si>
  <si>
    <t>Calculated ideal value for the top resistor</t>
  </si>
  <si>
    <t>V</t>
  </si>
  <si>
    <r>
      <t>k</t>
    </r>
    <r>
      <rPr>
        <sz val="11"/>
        <color theme="1"/>
        <rFont val="Calibri"/>
        <family val="2"/>
      </rPr>
      <t>Ω</t>
    </r>
  </si>
  <si>
    <t>Enter a value for the parallel potentiometer</t>
  </si>
  <si>
    <t>Enter the number of taps for the potentiometer</t>
  </si>
  <si>
    <t>Calcuate an ideal value for the parallel resistor</t>
  </si>
  <si>
    <t>R2a Real</t>
  </si>
  <si>
    <t>Enter a real value for the parallel resistor</t>
  </si>
  <si>
    <t>Calculated value for the parallel resistor</t>
  </si>
  <si>
    <t>R2 Real</t>
  </si>
  <si>
    <t>Enter the typical reference voltage</t>
  </si>
  <si>
    <t>Calculated minimum reference voltage</t>
  </si>
  <si>
    <t>Calculatd maximum reference voltage</t>
  </si>
  <si>
    <t>R4</t>
  </si>
  <si>
    <t>R5</t>
  </si>
  <si>
    <t>Calculated real value for the parallel combination</t>
  </si>
  <si>
    <r>
      <t>V</t>
    </r>
    <r>
      <rPr>
        <vertAlign val="subscript"/>
        <sz val="11"/>
        <color theme="1"/>
        <rFont val="Calibri"/>
        <family val="2"/>
        <scheme val="minor"/>
      </rPr>
      <t>R</t>
    </r>
  </si>
  <si>
    <r>
      <t>V</t>
    </r>
    <r>
      <rPr>
        <vertAlign val="subscript"/>
        <sz val="11"/>
        <color theme="1"/>
        <rFont val="Calibri"/>
        <family val="2"/>
        <scheme val="minor"/>
      </rPr>
      <t>O</t>
    </r>
  </si>
  <si>
    <r>
      <t>R</t>
    </r>
    <r>
      <rPr>
        <vertAlign val="subscript"/>
        <sz val="11"/>
        <color theme="1"/>
        <rFont val="Calibri"/>
        <family val="2"/>
        <scheme val="minor"/>
      </rPr>
      <t>T</t>
    </r>
  </si>
  <si>
    <r>
      <t>V</t>
    </r>
    <r>
      <rPr>
        <vertAlign val="subscript"/>
        <sz val="11"/>
        <color theme="1"/>
        <rFont val="Calibri"/>
        <family val="2"/>
        <scheme val="minor"/>
      </rPr>
      <t>R2</t>
    </r>
  </si>
  <si>
    <r>
      <t>V</t>
    </r>
    <r>
      <rPr>
        <vertAlign val="subscript"/>
        <sz val="11"/>
        <color theme="1"/>
        <rFont val="Calibri"/>
        <family val="2"/>
        <scheme val="minor"/>
      </rPr>
      <t>R1</t>
    </r>
  </si>
  <si>
    <t>Enter the output voltage</t>
  </si>
  <si>
    <r>
      <t>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 </t>
    </r>
  </si>
  <si>
    <r>
      <t>R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Taps</t>
    </r>
  </si>
  <si>
    <r>
      <t>V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Tol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</si>
</sst>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35</xdr:row>
      <xdr:rowOff>171450</xdr:rowOff>
    </xdr:from>
    <xdr:to>
      <xdr:col>10</xdr:col>
      <xdr:colOff>171450</xdr:colOff>
      <xdr:row>53</xdr:row>
      <xdr:rowOff>95250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50" y="6981825"/>
          <a:ext cx="5715000" cy="3352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257175</xdr:colOff>
          <xdr:row>4</xdr:row>
          <xdr:rowOff>85725</xdr:rowOff>
        </xdr:from>
        <xdr:to>
          <xdr:col>14</xdr:col>
          <xdr:colOff>228600</xdr:colOff>
          <xdr:row>19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F8" sqref="F8"/>
    </sheetView>
  </sheetViews>
  <sheetFormatPr defaultRowHeight="15" x14ac:dyDescent="0.25"/>
  <cols>
    <col min="1" max="7" width="10.28515625" customWidth="1"/>
    <col min="9" max="10" width="10.5703125" bestFit="1" customWidth="1"/>
    <col min="12" max="12" width="12" bestFit="1" customWidth="1"/>
  </cols>
  <sheetData>
    <row r="1" spans="1:12" ht="26.25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20.25" customHeight="1" x14ac:dyDescent="0.25">
      <c r="A2" s="16" t="s">
        <v>31</v>
      </c>
      <c r="B2" s="8">
        <v>2.5</v>
      </c>
      <c r="C2" s="5"/>
      <c r="D2" s="12" t="s">
        <v>25</v>
      </c>
      <c r="E2" s="5"/>
      <c r="F2" s="5"/>
      <c r="G2" s="5"/>
      <c r="H2" s="3"/>
      <c r="I2" s="3"/>
      <c r="J2" s="3"/>
      <c r="K2" s="3"/>
      <c r="L2" s="3"/>
    </row>
    <row r="3" spans="1:12" ht="18" customHeight="1" x14ac:dyDescent="0.25">
      <c r="A3" s="16" t="s">
        <v>39</v>
      </c>
      <c r="B3" s="9">
        <v>0.05</v>
      </c>
      <c r="C3" s="5"/>
      <c r="D3" s="5"/>
      <c r="E3" s="5"/>
      <c r="F3" s="5"/>
      <c r="G3" s="5"/>
      <c r="H3" s="3"/>
      <c r="J3" s="3"/>
      <c r="K3" s="3"/>
      <c r="L3" s="3"/>
    </row>
    <row r="4" spans="1:12" ht="15" customHeight="1" x14ac:dyDescent="0.35">
      <c r="A4" s="17" t="s">
        <v>34</v>
      </c>
      <c r="B4" s="4">
        <f>(1-B3)*B2</f>
        <v>2.375</v>
      </c>
      <c r="C4" s="7" t="s">
        <v>16</v>
      </c>
      <c r="D4" t="s">
        <v>26</v>
      </c>
      <c r="E4" s="6"/>
      <c r="F4" s="6"/>
      <c r="G4" s="6"/>
    </row>
    <row r="5" spans="1:12" ht="15" customHeight="1" x14ac:dyDescent="0.35">
      <c r="A5" s="17" t="s">
        <v>35</v>
      </c>
      <c r="B5" s="4">
        <f>(1+B3)*B2</f>
        <v>2.625</v>
      </c>
      <c r="C5" s="7" t="s">
        <v>16</v>
      </c>
      <c r="D5" t="s">
        <v>27</v>
      </c>
      <c r="E5" s="6"/>
      <c r="F5" s="6"/>
      <c r="G5" s="6"/>
    </row>
    <row r="6" spans="1:12" ht="15" customHeight="1" x14ac:dyDescent="0.35">
      <c r="A6" s="17" t="s">
        <v>32</v>
      </c>
      <c r="B6" s="10">
        <v>12</v>
      </c>
      <c r="C6" s="7" t="s">
        <v>16</v>
      </c>
      <c r="D6" t="s">
        <v>36</v>
      </c>
      <c r="E6" s="6"/>
      <c r="F6" s="6"/>
      <c r="G6" s="6"/>
    </row>
    <row r="7" spans="1:12" ht="15" customHeight="1" x14ac:dyDescent="0.35">
      <c r="A7" s="17" t="s">
        <v>33</v>
      </c>
      <c r="B7" s="10">
        <v>20</v>
      </c>
      <c r="C7" s="7" t="s">
        <v>17</v>
      </c>
      <c r="D7" s="6" t="s">
        <v>12</v>
      </c>
      <c r="E7" s="6"/>
      <c r="F7" s="6"/>
      <c r="G7" s="6"/>
    </row>
    <row r="8" spans="1:12" ht="15" customHeight="1" x14ac:dyDescent="0.25">
      <c r="A8" s="6" t="s">
        <v>2</v>
      </c>
      <c r="B8" s="4">
        <f>B4*B7/B6</f>
        <v>3.9583333333333335</v>
      </c>
      <c r="C8" s="7" t="s">
        <v>17</v>
      </c>
      <c r="D8" s="6" t="s">
        <v>13</v>
      </c>
      <c r="E8" s="6"/>
      <c r="F8" s="6"/>
      <c r="G8" s="6"/>
    </row>
    <row r="9" spans="1:12" ht="15" customHeight="1" x14ac:dyDescent="0.25">
      <c r="A9" s="6" t="s">
        <v>1</v>
      </c>
      <c r="B9" s="4">
        <f>(B5*B7/B6)-B8</f>
        <v>0.41666666666666652</v>
      </c>
      <c r="C9" s="7" t="s">
        <v>17</v>
      </c>
      <c r="D9" s="6" t="s">
        <v>14</v>
      </c>
      <c r="E9" s="6"/>
      <c r="F9" s="6"/>
      <c r="G9" s="6"/>
    </row>
    <row r="10" spans="1:12" ht="15" customHeight="1" x14ac:dyDescent="0.25">
      <c r="A10" s="6" t="s">
        <v>0</v>
      </c>
      <c r="B10" s="4">
        <f>B7-B9-B8</f>
        <v>15.624999999999998</v>
      </c>
      <c r="C10" s="7" t="s">
        <v>17</v>
      </c>
      <c r="D10" s="6" t="s">
        <v>15</v>
      </c>
      <c r="E10" s="6"/>
      <c r="F10" s="6"/>
      <c r="G10" s="6"/>
    </row>
    <row r="12" spans="1:12" x14ac:dyDescent="0.25">
      <c r="A12" s="14" t="s">
        <v>5</v>
      </c>
      <c r="B12" s="14"/>
      <c r="C12" s="14"/>
      <c r="D12" s="14"/>
      <c r="E12" s="14"/>
      <c r="F12" s="14"/>
    </row>
    <row r="13" spans="1:12" ht="20.25" customHeight="1" x14ac:dyDescent="0.35">
      <c r="A13" s="18" t="s">
        <v>31</v>
      </c>
      <c r="B13" s="1" t="s">
        <v>0</v>
      </c>
      <c r="C13" s="1" t="s">
        <v>1</v>
      </c>
      <c r="D13" s="1" t="s">
        <v>2</v>
      </c>
      <c r="E13" s="19" t="s">
        <v>33</v>
      </c>
      <c r="F13" s="19" t="s">
        <v>32</v>
      </c>
    </row>
    <row r="14" spans="1:12" ht="15" customHeight="1" x14ac:dyDescent="0.25">
      <c r="A14" s="4">
        <f>B4</f>
        <v>2.375</v>
      </c>
      <c r="B14" s="4">
        <f>B15</f>
        <v>15.8</v>
      </c>
      <c r="C14" s="4">
        <f>C15</f>
        <v>0.64571428571428713</v>
      </c>
      <c r="D14" s="4">
        <f>D15</f>
        <v>3.92</v>
      </c>
      <c r="E14">
        <f>B14+C14+D14</f>
        <v>20.36571428571429</v>
      </c>
      <c r="F14">
        <f>A14*E14/(D14)</f>
        <v>12.338921282798838</v>
      </c>
    </row>
    <row r="15" spans="1:12" ht="15" customHeight="1" x14ac:dyDescent="0.25">
      <c r="A15" s="4">
        <f>B2</f>
        <v>2.5</v>
      </c>
      <c r="B15" s="10">
        <v>15.8</v>
      </c>
      <c r="C15" s="4">
        <f>(B6*D15-A15*D15-A15*B15)/(A15-B6/2)</f>
        <v>0.64571428571428713</v>
      </c>
      <c r="D15" s="10">
        <v>3.92</v>
      </c>
      <c r="E15">
        <f t="shared" ref="E15:E16" si="0">B15+C15+D15</f>
        <v>20.36571428571429</v>
      </c>
      <c r="F15">
        <f>A15*E15/(D15+C15/2)</f>
        <v>12</v>
      </c>
    </row>
    <row r="16" spans="1:12" ht="15" customHeight="1" x14ac:dyDescent="0.25">
      <c r="A16" s="4">
        <f>B5</f>
        <v>2.625</v>
      </c>
      <c r="B16" s="4">
        <f>B15</f>
        <v>15.8</v>
      </c>
      <c r="C16" s="4">
        <f>C15</f>
        <v>0.64571428571428713</v>
      </c>
      <c r="D16" s="4">
        <f>D15</f>
        <v>3.92</v>
      </c>
      <c r="E16">
        <f t="shared" si="0"/>
        <v>20.36571428571429</v>
      </c>
      <c r="F16">
        <f>A16*E16/(D16+C16)</f>
        <v>11.709011264080099</v>
      </c>
    </row>
    <row r="17" spans="1:12" x14ac:dyDescent="0.25">
      <c r="E17" t="s">
        <v>3</v>
      </c>
      <c r="F17">
        <f>(F14-F16)/256</f>
        <v>2.460586010620075E-3</v>
      </c>
    </row>
    <row r="19" spans="1:12" x14ac:dyDescent="0.25">
      <c r="A19" s="14" t="s">
        <v>20</v>
      </c>
      <c r="B19" s="14"/>
      <c r="C19" s="14"/>
      <c r="D19" s="14"/>
      <c r="E19" s="14"/>
      <c r="F19" s="14"/>
    </row>
    <row r="20" spans="1:12" ht="15" customHeight="1" x14ac:dyDescent="0.25">
      <c r="A20" s="2"/>
      <c r="B20" s="2"/>
      <c r="C20" s="2" t="s">
        <v>10</v>
      </c>
      <c r="D20" s="2"/>
      <c r="E20" s="2"/>
      <c r="F20" s="2"/>
      <c r="G20" s="2"/>
      <c r="H20" s="2"/>
      <c r="I20" s="2"/>
      <c r="J20" s="2"/>
    </row>
    <row r="21" spans="1:12" ht="15" customHeight="1" x14ac:dyDescent="0.35">
      <c r="B21" s="17" t="s">
        <v>37</v>
      </c>
      <c r="C21" s="10">
        <v>10</v>
      </c>
      <c r="D21" s="7" t="s">
        <v>17</v>
      </c>
      <c r="E21" t="s">
        <v>18</v>
      </c>
    </row>
    <row r="22" spans="1:12" ht="15" customHeight="1" x14ac:dyDescent="0.25">
      <c r="B22" s="17" t="s">
        <v>1</v>
      </c>
      <c r="C22" s="4">
        <f>C15</f>
        <v>0.64571428571428713</v>
      </c>
      <c r="D22" s="7" t="s">
        <v>17</v>
      </c>
    </row>
    <row r="23" spans="1:12" ht="15" customHeight="1" x14ac:dyDescent="0.25">
      <c r="B23" s="17" t="s">
        <v>4</v>
      </c>
      <c r="C23" s="4">
        <f>C22*C21/(C21-C22)</f>
        <v>0.69028711056811409</v>
      </c>
      <c r="D23" s="7" t="s">
        <v>17</v>
      </c>
      <c r="E23" t="s">
        <v>23</v>
      </c>
    </row>
    <row r="24" spans="1:12" ht="15" customHeight="1" x14ac:dyDescent="0.35">
      <c r="B24" s="17" t="s">
        <v>38</v>
      </c>
      <c r="C24" s="10">
        <v>255</v>
      </c>
      <c r="E24" t="s">
        <v>19</v>
      </c>
    </row>
    <row r="25" spans="1:12" x14ac:dyDescent="0.25">
      <c r="B25" t="s">
        <v>21</v>
      </c>
      <c r="C25" s="10">
        <v>0.69799999999999995</v>
      </c>
      <c r="D25" s="7" t="s">
        <v>17</v>
      </c>
      <c r="E25" t="s">
        <v>22</v>
      </c>
    </row>
    <row r="26" spans="1:12" x14ac:dyDescent="0.25">
      <c r="B26" t="s">
        <v>24</v>
      </c>
      <c r="C26" s="4">
        <f>C25*C21/(C25+C21)</f>
        <v>0.65245840343989525</v>
      </c>
      <c r="D26" s="7" t="s">
        <v>17</v>
      </c>
      <c r="E26" t="s">
        <v>30</v>
      </c>
    </row>
    <row r="27" spans="1:12" x14ac:dyDescent="0.25">
      <c r="D27" s="7"/>
    </row>
    <row r="28" spans="1:12" x14ac:dyDescent="0.25">
      <c r="A28" s="14" t="s">
        <v>6</v>
      </c>
      <c r="B28" s="14"/>
      <c r="C28" s="14"/>
      <c r="D28" s="14"/>
      <c r="E28" s="14"/>
      <c r="F28" s="14"/>
      <c r="G28" s="15"/>
      <c r="H28" s="15"/>
      <c r="I28" s="15"/>
      <c r="J28" s="15"/>
      <c r="K28" s="15"/>
      <c r="L28" s="15"/>
    </row>
    <row r="29" spans="1:12" ht="18" customHeight="1" x14ac:dyDescent="0.35">
      <c r="A29" s="18" t="s">
        <v>31</v>
      </c>
      <c r="B29" s="19" t="s">
        <v>7</v>
      </c>
      <c r="C29" s="19" t="s">
        <v>0</v>
      </c>
      <c r="D29" s="19" t="s">
        <v>4</v>
      </c>
      <c r="E29" s="19" t="s">
        <v>37</v>
      </c>
      <c r="F29" s="19" t="s">
        <v>8</v>
      </c>
      <c r="G29" s="19" t="s">
        <v>9</v>
      </c>
      <c r="H29" s="19" t="s">
        <v>2</v>
      </c>
      <c r="I29" s="19" t="s">
        <v>28</v>
      </c>
      <c r="J29" s="19" t="s">
        <v>29</v>
      </c>
      <c r="K29" s="19" t="s">
        <v>32</v>
      </c>
      <c r="L29" s="11" t="s">
        <v>3</v>
      </c>
    </row>
    <row r="30" spans="1:12" ht="15" customHeight="1" x14ac:dyDescent="0.25">
      <c r="A30" s="4">
        <f>A14</f>
        <v>2.375</v>
      </c>
      <c r="B30" s="10">
        <v>44</v>
      </c>
      <c r="C30" s="4">
        <f>$B$15</f>
        <v>15.8</v>
      </c>
      <c r="D30" s="4">
        <f>$C$25</f>
        <v>0.69799999999999995</v>
      </c>
      <c r="E30" s="4">
        <f>$C$21</f>
        <v>10</v>
      </c>
      <c r="F30" s="4">
        <f>E30-G30</f>
        <v>8.2745098039215677</v>
      </c>
      <c r="G30" s="4">
        <f>B30*E30/$C$24</f>
        <v>1.7254901960784315</v>
      </c>
      <c r="H30" s="4">
        <f>$D$15</f>
        <v>3.92</v>
      </c>
      <c r="I30" s="4">
        <f>F30*D30/(D30+E30)</f>
        <v>0.53987734559144274</v>
      </c>
      <c r="J30" s="4">
        <f>D30*G30/(D30+E30)</f>
        <v>0.11258105784845253</v>
      </c>
      <c r="K30" s="4">
        <f>A30*(C30+I30+J30+H30)/(H30+J30)</f>
        <v>11.998416898279263</v>
      </c>
      <c r="L30" s="4"/>
    </row>
    <row r="31" spans="1:12" x14ac:dyDescent="0.25">
      <c r="A31" s="4">
        <f>A14</f>
        <v>2.375</v>
      </c>
      <c r="B31" s="4">
        <f>B30+1</f>
        <v>45</v>
      </c>
      <c r="C31" s="4">
        <f t="shared" ref="C31:C35" si="1">$B$15</f>
        <v>15.8</v>
      </c>
      <c r="D31" s="4">
        <f t="shared" ref="D31:D35" si="2">$C$25</f>
        <v>0.69799999999999995</v>
      </c>
      <c r="E31" s="4">
        <f t="shared" ref="E31:E35" si="3">$C$21</f>
        <v>10</v>
      </c>
      <c r="F31" s="4">
        <f t="shared" ref="F31:F35" si="4">E31-G31</f>
        <v>8.235294117647058</v>
      </c>
      <c r="G31" s="4">
        <f t="shared" ref="G31:G35" si="5">B31*E31/$C$24</f>
        <v>1.7647058823529411</v>
      </c>
      <c r="H31" s="4">
        <f t="shared" ref="H31:H35" si="6">$D$15</f>
        <v>3.92</v>
      </c>
      <c r="I31" s="4">
        <f t="shared" ref="I31:I35" si="7">F31*D31/(D31+E31)</f>
        <v>0.53731868518579606</v>
      </c>
      <c r="J31" s="4">
        <f t="shared" ref="J31:J35" si="8">D31*G31/(D31+E31)</f>
        <v>0.11513971825409916</v>
      </c>
      <c r="K31" s="4">
        <f t="shared" ref="K31:K35" si="9">A31*(C31+I31+J31+H31)/(H31+J31)</f>
        <v>11.990808766618002</v>
      </c>
      <c r="L31" s="4">
        <f>K30-K31</f>
        <v>7.6081316612608418E-3</v>
      </c>
    </row>
    <row r="32" spans="1:12" x14ac:dyDescent="0.25">
      <c r="A32" s="4">
        <f>A15</f>
        <v>2.5</v>
      </c>
      <c r="B32" s="10">
        <v>128</v>
      </c>
      <c r="C32" s="4">
        <f t="shared" si="1"/>
        <v>15.8</v>
      </c>
      <c r="D32" s="4">
        <f t="shared" si="2"/>
        <v>0.69799999999999995</v>
      </c>
      <c r="E32" s="4">
        <f t="shared" si="3"/>
        <v>10</v>
      </c>
      <c r="F32" s="4">
        <f t="shared" si="4"/>
        <v>4.9803921568627452</v>
      </c>
      <c r="G32" s="4">
        <f t="shared" si="5"/>
        <v>5.0196078431372548</v>
      </c>
      <c r="H32" s="4">
        <f t="shared" si="6"/>
        <v>3.92</v>
      </c>
      <c r="I32" s="4">
        <f t="shared" si="7"/>
        <v>0.32494987151712429</v>
      </c>
      <c r="J32" s="4">
        <f t="shared" si="8"/>
        <v>0.32750853192277096</v>
      </c>
      <c r="K32" s="4">
        <f t="shared" si="9"/>
        <v>11.990828417605114</v>
      </c>
      <c r="L32" s="4"/>
    </row>
    <row r="33" spans="1:12" x14ac:dyDescent="0.25">
      <c r="A33" s="4">
        <f>A15</f>
        <v>2.5</v>
      </c>
      <c r="B33" s="4">
        <f>B32+1</f>
        <v>129</v>
      </c>
      <c r="C33" s="4">
        <f t="shared" si="1"/>
        <v>15.8</v>
      </c>
      <c r="D33" s="4">
        <f t="shared" si="2"/>
        <v>0.69799999999999995</v>
      </c>
      <c r="E33" s="4">
        <f t="shared" si="3"/>
        <v>10</v>
      </c>
      <c r="F33" s="4">
        <f t="shared" si="4"/>
        <v>4.9411764705882355</v>
      </c>
      <c r="G33" s="4">
        <f t="shared" si="5"/>
        <v>5.0588235294117645</v>
      </c>
      <c r="H33" s="4">
        <f t="shared" si="6"/>
        <v>3.92</v>
      </c>
      <c r="I33" s="4">
        <f t="shared" si="7"/>
        <v>0.32239121111147762</v>
      </c>
      <c r="J33" s="4">
        <f t="shared" si="8"/>
        <v>0.33006719232841758</v>
      </c>
      <c r="K33" s="4">
        <f t="shared" si="9"/>
        <v>11.983609600463019</v>
      </c>
      <c r="L33" s="4">
        <f>K32-K33</f>
        <v>7.2188171420943803E-3</v>
      </c>
    </row>
    <row r="34" spans="1:12" x14ac:dyDescent="0.25">
      <c r="A34" s="4">
        <f>A16</f>
        <v>2.625</v>
      </c>
      <c r="B34" s="10">
        <v>209</v>
      </c>
      <c r="C34" s="4">
        <f t="shared" si="1"/>
        <v>15.8</v>
      </c>
      <c r="D34" s="4">
        <f t="shared" si="2"/>
        <v>0.69799999999999995</v>
      </c>
      <c r="E34" s="4">
        <f t="shared" si="3"/>
        <v>10</v>
      </c>
      <c r="F34" s="4">
        <f t="shared" si="4"/>
        <v>1.8039215686274517</v>
      </c>
      <c r="G34" s="4">
        <f t="shared" si="5"/>
        <v>8.1960784313725483</v>
      </c>
      <c r="H34" s="4">
        <f t="shared" si="6"/>
        <v>3.92</v>
      </c>
      <c r="I34" s="4">
        <f t="shared" si="7"/>
        <v>0.11769837865974586</v>
      </c>
      <c r="J34" s="4">
        <f t="shared" si="8"/>
        <v>0.53476002478014939</v>
      </c>
      <c r="K34" s="4">
        <f t="shared" si="9"/>
        <v>12.004620453526886</v>
      </c>
      <c r="L34" s="4"/>
    </row>
    <row r="35" spans="1:12" x14ac:dyDescent="0.25">
      <c r="A35" s="4">
        <f>A16</f>
        <v>2.625</v>
      </c>
      <c r="B35" s="4">
        <f>B34+1</f>
        <v>210</v>
      </c>
      <c r="C35" s="4">
        <f t="shared" si="1"/>
        <v>15.8</v>
      </c>
      <c r="D35" s="4">
        <f t="shared" si="2"/>
        <v>0.69799999999999995</v>
      </c>
      <c r="E35" s="4">
        <f t="shared" si="3"/>
        <v>10</v>
      </c>
      <c r="F35" s="4">
        <f t="shared" si="4"/>
        <v>1.764705882352942</v>
      </c>
      <c r="G35" s="4">
        <f t="shared" si="5"/>
        <v>8.235294117647058</v>
      </c>
      <c r="H35" s="4">
        <f t="shared" si="6"/>
        <v>3.92</v>
      </c>
      <c r="I35" s="4">
        <f t="shared" si="7"/>
        <v>0.11513971825409923</v>
      </c>
      <c r="J35" s="4">
        <f t="shared" si="8"/>
        <v>0.53731868518579606</v>
      </c>
      <c r="K35" s="4">
        <f t="shared" si="9"/>
        <v>11.99772937186801</v>
      </c>
      <c r="L35" s="4">
        <f>K34-K35</f>
        <v>6.89108165887653E-3</v>
      </c>
    </row>
    <row r="36" spans="1:12" s="11" customFormat="1" x14ac:dyDescent="0.25">
      <c r="A36"/>
      <c r="B36"/>
      <c r="C36"/>
      <c r="D36"/>
      <c r="E36"/>
      <c r="F36"/>
      <c r="G36"/>
      <c r="H36"/>
      <c r="I36"/>
      <c r="J36"/>
      <c r="K36"/>
      <c r="L36"/>
    </row>
  </sheetData>
  <mergeCells count="4">
    <mergeCell ref="A1:L1"/>
    <mergeCell ref="A12:F12"/>
    <mergeCell ref="A19:F19"/>
    <mergeCell ref="A28:L28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6" r:id="rId4">
          <objectPr defaultSize="0" r:id="rId5">
            <anchor moveWithCells="1" sizeWithCells="1">
              <from>
                <xdr:col>8</xdr:col>
                <xdr:colOff>257175</xdr:colOff>
                <xdr:row>4</xdr:row>
                <xdr:rowOff>85725</xdr:rowOff>
              </from>
              <to>
                <xdr:col>14</xdr:col>
                <xdr:colOff>228600</xdr:colOff>
                <xdr:row>19</xdr:row>
                <xdr:rowOff>152400</xdr:rowOff>
              </to>
            </anchor>
          </objectPr>
        </oleObject>
      </mc:Choice>
      <mc:Fallback>
        <oleObject progId="Visio.Drawing.11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Vr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david.fry</dc:creator>
  <cp:lastModifiedBy>Timery Crawford</cp:lastModifiedBy>
  <dcterms:created xsi:type="dcterms:W3CDTF">2010-12-01T11:00:48Z</dcterms:created>
  <dcterms:modified xsi:type="dcterms:W3CDTF">2012-04-11T22:38:53Z</dcterms:modified>
</cp:coreProperties>
</file>